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igs" ContentType="application/vnd.openxmlformats-package.digital-signature-origin"/>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1.xml" ContentType="application/vnd.openxmlformats-officedocument.customXmlProperties+xml"/>
  <Override PartName="/xl/calcChain.xml" ContentType="application/vnd.openxmlformats-officedocument.spreadsheetml.calcChain+xml"/>
  <Override PartName="/customXml/itemProps2.xml" ContentType="application/vnd.openxmlformats-officedocument.customXmlProperties+xml"/>
  <Override PartName="/customXml/itemProps3.xml" ContentType="application/vnd.openxmlformats-officedocument.customXmlProperties+xml"/>
  <Override PartName="/_xmlsignatures/sig1.xml" ContentType="application/vnd.openxmlformats-package.digital-signature-xmlsignature+xml"/>
  <Override PartName="/_xmlsignatures/sig2.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openxmlformats.org/package/2006/relationships/digital-signature/origin" Target="_xmlsignatures/origin.sigs"/><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924"/>
  <workbookPr/>
  <mc:AlternateContent xmlns:mc="http://schemas.openxmlformats.org/markup-compatibility/2006">
    <mc:Choice Requires="x15">
      <x15ac:absPath xmlns:x15ac="http://schemas.microsoft.com/office/spreadsheetml/2010/11/ac" url="C:\Users\User\Desktop\"/>
    </mc:Choice>
  </mc:AlternateContent>
  <xr:revisionPtr revIDLastSave="0" documentId="13_ncr:201_{27FDC6DB-6A8E-436A-A033-CFF8C31938A8}" xr6:coauthVersionLast="47" xr6:coauthVersionMax="47" xr10:uidLastSave="{00000000-0000-0000-0000-000000000000}"/>
  <bookViews>
    <workbookView xWindow="-120" yWindow="-120" windowWidth="20730" windowHeight="11160" activeTab="1" xr2:uid="{00000000-000D-0000-FFFF-FFFF00000000}"/>
  </bookViews>
  <sheets>
    <sheet name="Orçamento Sintético" sheetId="1" r:id="rId1"/>
    <sheet name="CRONOGRAMA" sheetId="2" r:id="rId2"/>
  </sheets>
  <definedNames>
    <definedName name="_xlnm._FilterDatabase" localSheetId="0" hidden="1">'Orçamento Sintético'!$A$7:$J$7</definedName>
    <definedName name="_xlnm.Print_Area" localSheetId="1">CRONOGRAMA!$A$1:$Q$58</definedName>
    <definedName name="_xlnm.Print_Area" localSheetId="0">'Orçamento Sintético'!$A$1:$J$358</definedName>
    <definedName name="_xlnm.Print_Titles" localSheetId="0">'Orçamento Sintético'!$1:$7</definedName>
  </definedNames>
  <calcPr calcId="181029"/>
</workbook>
</file>

<file path=xl/calcChain.xml><?xml version="1.0" encoding="utf-8"?>
<calcChain xmlns="http://schemas.openxmlformats.org/spreadsheetml/2006/main">
  <c r="E56" i="2" l="1"/>
  <c r="E55" i="2"/>
  <c r="E50" i="2"/>
  <c r="E15" i="2" s="1"/>
  <c r="F48" i="2"/>
  <c r="F50" i="2" s="1"/>
  <c r="I322" i="1"/>
  <c r="G48" i="2"/>
  <c r="L50" i="2"/>
  <c r="K50" i="2"/>
  <c r="J50" i="2"/>
  <c r="I50" i="2"/>
  <c r="H343" i="1"/>
  <c r="Q48" i="2"/>
  <c r="P48" i="2"/>
  <c r="O48" i="2"/>
  <c r="N48" i="2"/>
  <c r="M48" i="2"/>
  <c r="L48" i="2"/>
  <c r="K48" i="2"/>
  <c r="J48" i="2"/>
  <c r="I48" i="2"/>
  <c r="H48" i="2"/>
  <c r="Q46" i="2"/>
  <c r="P46" i="2"/>
  <c r="O46" i="2"/>
  <c r="N46" i="2"/>
  <c r="M46" i="2"/>
  <c r="K46" i="2"/>
  <c r="J46" i="2"/>
  <c r="I46" i="2"/>
  <c r="H46" i="2"/>
  <c r="G46" i="2"/>
  <c r="F46" i="2"/>
  <c r="Q44" i="2"/>
  <c r="P44" i="2"/>
  <c r="O44" i="2"/>
  <c r="N44" i="2"/>
  <c r="M44" i="2"/>
  <c r="K44" i="2"/>
  <c r="J44" i="2"/>
  <c r="I44" i="2"/>
  <c r="H44" i="2"/>
  <c r="G44" i="2"/>
  <c r="F44" i="2"/>
  <c r="Q42" i="2"/>
  <c r="P42" i="2"/>
  <c r="O42" i="2"/>
  <c r="N42" i="2"/>
  <c r="M42" i="2"/>
  <c r="K42" i="2"/>
  <c r="J42" i="2"/>
  <c r="I42" i="2"/>
  <c r="H42" i="2"/>
  <c r="G42" i="2"/>
  <c r="F42" i="2"/>
  <c r="Q40" i="2"/>
  <c r="P40" i="2"/>
  <c r="O40" i="2"/>
  <c r="N40" i="2"/>
  <c r="M40" i="2"/>
  <c r="K40" i="2"/>
  <c r="J40" i="2"/>
  <c r="I40" i="2"/>
  <c r="H40" i="2"/>
  <c r="G40" i="2"/>
  <c r="F40" i="2"/>
  <c r="Q38" i="2"/>
  <c r="P38" i="2"/>
  <c r="O38" i="2"/>
  <c r="N38" i="2"/>
  <c r="M38" i="2"/>
  <c r="K38" i="2"/>
  <c r="J38" i="2"/>
  <c r="I38" i="2"/>
  <c r="H38" i="2"/>
  <c r="G38" i="2"/>
  <c r="F38" i="2"/>
  <c r="Q36" i="2"/>
  <c r="P36" i="2"/>
  <c r="O36" i="2"/>
  <c r="N36" i="2"/>
  <c r="M36" i="2"/>
  <c r="K36" i="2"/>
  <c r="J36" i="2"/>
  <c r="I36" i="2"/>
  <c r="H36" i="2"/>
  <c r="G36" i="2"/>
  <c r="F36" i="2"/>
  <c r="Q34" i="2"/>
  <c r="P34" i="2"/>
  <c r="O34" i="2"/>
  <c r="N34" i="2"/>
  <c r="M34" i="2"/>
  <c r="K34" i="2"/>
  <c r="J34" i="2"/>
  <c r="I34" i="2"/>
  <c r="H34" i="2"/>
  <c r="G34" i="2"/>
  <c r="F34" i="2"/>
  <c r="Q32" i="2"/>
  <c r="P32" i="2"/>
  <c r="O32" i="2"/>
  <c r="N32" i="2"/>
  <c r="M32" i="2"/>
  <c r="K32" i="2"/>
  <c r="J32" i="2"/>
  <c r="I32" i="2"/>
  <c r="H32" i="2"/>
  <c r="G32" i="2"/>
  <c r="F32" i="2"/>
  <c r="Q30" i="2"/>
  <c r="P30" i="2"/>
  <c r="O30" i="2"/>
  <c r="N30" i="2"/>
  <c r="M30" i="2"/>
  <c r="K30" i="2"/>
  <c r="J30" i="2"/>
  <c r="I30" i="2"/>
  <c r="H30" i="2"/>
  <c r="G30" i="2"/>
  <c r="F30" i="2"/>
  <c r="Q28" i="2"/>
  <c r="P28" i="2"/>
  <c r="O28" i="2"/>
  <c r="N28" i="2"/>
  <c r="M28" i="2"/>
  <c r="K28" i="2"/>
  <c r="J28" i="2"/>
  <c r="I28" i="2"/>
  <c r="H28" i="2"/>
  <c r="G28" i="2"/>
  <c r="F28" i="2"/>
  <c r="Q26" i="2"/>
  <c r="P26" i="2"/>
  <c r="O26" i="2"/>
  <c r="N26" i="2"/>
  <c r="M26" i="2"/>
  <c r="L26" i="2"/>
  <c r="K26" i="2"/>
  <c r="J26" i="2"/>
  <c r="I26" i="2"/>
  <c r="H26" i="2"/>
  <c r="G26" i="2"/>
  <c r="F26" i="2"/>
  <c r="Q24" i="2"/>
  <c r="P24" i="2"/>
  <c r="O24" i="2"/>
  <c r="N24" i="2"/>
  <c r="M24" i="2"/>
  <c r="L24" i="2"/>
  <c r="K24" i="2"/>
  <c r="J24" i="2"/>
  <c r="I24" i="2"/>
  <c r="H24" i="2"/>
  <c r="G24" i="2"/>
  <c r="F24" i="2"/>
  <c r="Q22" i="2"/>
  <c r="P22" i="2"/>
  <c r="O22" i="2"/>
  <c r="N22" i="2"/>
  <c r="M22" i="2"/>
  <c r="L22" i="2"/>
  <c r="K22" i="2"/>
  <c r="J22" i="2"/>
  <c r="I22" i="2"/>
  <c r="H22" i="2"/>
  <c r="G22" i="2"/>
  <c r="F22" i="2"/>
  <c r="O20" i="2"/>
  <c r="N20" i="2"/>
  <c r="M20" i="2"/>
  <c r="H20" i="2"/>
  <c r="G20" i="2"/>
  <c r="F20" i="2"/>
  <c r="O18" i="2"/>
  <c r="N18" i="2"/>
  <c r="M18" i="2"/>
  <c r="J18" i="2"/>
  <c r="I18" i="2"/>
  <c r="H18" i="2"/>
  <c r="G18" i="2"/>
  <c r="F18" i="2"/>
  <c r="Q16" i="2"/>
  <c r="P16" i="2"/>
  <c r="O16" i="2"/>
  <c r="N16" i="2"/>
  <c r="M16" i="2"/>
  <c r="K16" i="2"/>
  <c r="J16" i="2"/>
  <c r="I16" i="2"/>
  <c r="H16" i="2"/>
  <c r="G16" i="2"/>
  <c r="F16" i="2"/>
  <c r="Q14" i="2"/>
  <c r="P14" i="2"/>
  <c r="O14" i="2"/>
  <c r="N14" i="2"/>
  <c r="M14" i="2"/>
  <c r="K14" i="2"/>
  <c r="J14" i="2"/>
  <c r="I14" i="2"/>
  <c r="H14" i="2"/>
  <c r="G14" i="2"/>
  <c r="F14" i="2"/>
  <c r="Q12" i="2"/>
  <c r="P12" i="2"/>
  <c r="O12" i="2"/>
  <c r="N12" i="2"/>
  <c r="M12" i="2"/>
  <c r="K12" i="2"/>
  <c r="J12" i="2"/>
  <c r="I12" i="2"/>
  <c r="H12" i="2"/>
  <c r="G12" i="2"/>
  <c r="F12" i="2"/>
  <c r="G50" i="2" l="1"/>
  <c r="G49" i="2" s="1"/>
  <c r="J49" i="2"/>
  <c r="H50" i="2"/>
  <c r="H49" i="2" s="1"/>
  <c r="F49" i="2"/>
  <c r="L49" i="2"/>
  <c r="E17" i="2"/>
  <c r="E23" i="2"/>
  <c r="O50" i="2"/>
  <c r="O49" i="2" s="1"/>
  <c r="E21" i="2"/>
  <c r="I49" i="2"/>
  <c r="E13" i="2"/>
  <c r="E19" i="2"/>
  <c r="Q50" i="2"/>
  <c r="Q49" i="2" s="1"/>
  <c r="M50" i="2"/>
  <c r="M49" i="2" s="1"/>
  <c r="K49" i="2"/>
  <c r="N50" i="2"/>
  <c r="N49" i="2" s="1"/>
  <c r="P50" i="2"/>
  <c r="P49" i="2" s="1"/>
  <c r="E27" i="2"/>
  <c r="E31" i="2"/>
  <c r="E35" i="2"/>
  <c r="E39" i="2"/>
  <c r="E43" i="2"/>
  <c r="E47" i="2"/>
  <c r="E25" i="2"/>
  <c r="E29" i="2"/>
  <c r="E33" i="2"/>
  <c r="E37" i="2"/>
  <c r="E41" i="2"/>
  <c r="E45" i="2"/>
  <c r="E11" i="2"/>
  <c r="E49" i="2" l="1"/>
  <c r="I343" i="1" l="1"/>
  <c r="H342" i="1"/>
  <c r="I342" i="1" s="1"/>
  <c r="H339" i="1"/>
  <c r="I339" i="1" s="1"/>
  <c r="H27" i="1"/>
  <c r="I27" i="1" s="1"/>
  <c r="I340" i="1" l="1"/>
  <c r="G314" i="1"/>
  <c r="H304" i="1" l="1"/>
  <c r="H16" i="1" l="1"/>
  <c r="I16" i="1" s="1"/>
  <c r="H17" i="1"/>
  <c r="I17" i="1" s="1"/>
  <c r="H15" i="1"/>
  <c r="I15" i="1" s="1"/>
  <c r="H9" i="1" l="1"/>
  <c r="H10" i="1"/>
  <c r="H11" i="1"/>
  <c r="H12" i="1"/>
  <c r="H13" i="1"/>
  <c r="H14" i="1"/>
  <c r="I10" i="1" l="1"/>
  <c r="I11" i="1"/>
  <c r="I9" i="1"/>
  <c r="I12" i="1"/>
  <c r="I13" i="1"/>
  <c r="I14" i="1"/>
  <c r="H20" i="1"/>
  <c r="I8" i="1" l="1"/>
  <c r="I20" i="1"/>
  <c r="H324" i="1" l="1"/>
  <c r="I324" i="1" s="1"/>
  <c r="H325" i="1"/>
  <c r="I325" i="1" s="1"/>
  <c r="H326" i="1"/>
  <c r="I326" i="1" s="1"/>
  <c r="H327" i="1"/>
  <c r="I327" i="1" s="1"/>
  <c r="H328" i="1"/>
  <c r="I328" i="1" s="1"/>
  <c r="H329" i="1"/>
  <c r="I329" i="1" s="1"/>
  <c r="H330" i="1"/>
  <c r="I330" i="1" s="1"/>
  <c r="H331" i="1"/>
  <c r="I331" i="1" s="1"/>
  <c r="H334" i="1"/>
  <c r="I334" i="1" s="1"/>
  <c r="H335" i="1"/>
  <c r="I335" i="1" s="1"/>
  <c r="H336" i="1"/>
  <c r="I336" i="1" s="1"/>
  <c r="H337" i="1"/>
  <c r="I337" i="1" s="1"/>
  <c r="H338" i="1"/>
  <c r="I338" i="1" s="1"/>
  <c r="H314" i="1"/>
  <c r="I314" i="1" s="1"/>
  <c r="H315" i="1"/>
  <c r="I315" i="1" s="1"/>
  <c r="H317" i="1"/>
  <c r="I317" i="1" s="1"/>
  <c r="H318" i="1"/>
  <c r="I318" i="1" s="1"/>
  <c r="H319" i="1"/>
  <c r="I319" i="1" s="1"/>
  <c r="H320" i="1"/>
  <c r="I320" i="1" s="1"/>
  <c r="H321" i="1"/>
  <c r="I321" i="1" s="1"/>
  <c r="H308" i="1"/>
  <c r="I308" i="1" s="1"/>
  <c r="H309" i="1"/>
  <c r="I309" i="1" s="1"/>
  <c r="H310" i="1"/>
  <c r="I310" i="1" s="1"/>
  <c r="H311" i="1"/>
  <c r="I311" i="1" s="1"/>
  <c r="H312" i="1"/>
  <c r="I312" i="1" s="1"/>
  <c r="H302" i="1"/>
  <c r="I302" i="1" s="1"/>
  <c r="H303" i="1"/>
  <c r="I303" i="1" s="1"/>
  <c r="I304" i="1"/>
  <c r="H305" i="1"/>
  <c r="I305" i="1" s="1"/>
  <c r="H306" i="1"/>
  <c r="I306" i="1" s="1"/>
  <c r="H296" i="1"/>
  <c r="I296" i="1" s="1"/>
  <c r="H297" i="1"/>
  <c r="I297" i="1" s="1"/>
  <c r="H298" i="1"/>
  <c r="I298" i="1" s="1"/>
  <c r="H299" i="1"/>
  <c r="I299" i="1" s="1"/>
  <c r="H300" i="1"/>
  <c r="I300" i="1" s="1"/>
  <c r="H280" i="1"/>
  <c r="I280" i="1" s="1"/>
  <c r="H281" i="1"/>
  <c r="I281" i="1" s="1"/>
  <c r="H282" i="1"/>
  <c r="I282" i="1" s="1"/>
  <c r="H283" i="1"/>
  <c r="I283" i="1" s="1"/>
  <c r="H284" i="1"/>
  <c r="I284" i="1" s="1"/>
  <c r="H285" i="1"/>
  <c r="I285" i="1" s="1"/>
  <c r="H286" i="1"/>
  <c r="I286" i="1" s="1"/>
  <c r="H287" i="1"/>
  <c r="I287" i="1" s="1"/>
  <c r="H288" i="1"/>
  <c r="I288" i="1" s="1"/>
  <c r="H289" i="1"/>
  <c r="I289" i="1" s="1"/>
  <c r="H290" i="1"/>
  <c r="I290" i="1" s="1"/>
  <c r="H291" i="1"/>
  <c r="I291" i="1" s="1"/>
  <c r="H292" i="1"/>
  <c r="I292" i="1" s="1"/>
  <c r="H293" i="1"/>
  <c r="I293" i="1" s="1"/>
  <c r="H294" i="1"/>
  <c r="I294" i="1" s="1"/>
  <c r="H252" i="1"/>
  <c r="I252" i="1" s="1"/>
  <c r="H253" i="1"/>
  <c r="I253" i="1" s="1"/>
  <c r="H254" i="1"/>
  <c r="I254" i="1" s="1"/>
  <c r="H255" i="1"/>
  <c r="I255" i="1" s="1"/>
  <c r="H256" i="1"/>
  <c r="I256" i="1" s="1"/>
  <c r="H257" i="1"/>
  <c r="I257" i="1" s="1"/>
  <c r="H258" i="1"/>
  <c r="I258" i="1" s="1"/>
  <c r="H259" i="1"/>
  <c r="I259" i="1" s="1"/>
  <c r="H260" i="1"/>
  <c r="I260" i="1" s="1"/>
  <c r="H261" i="1"/>
  <c r="I261" i="1" s="1"/>
  <c r="H262" i="1"/>
  <c r="I262" i="1" s="1"/>
  <c r="H263" i="1"/>
  <c r="I263" i="1" s="1"/>
  <c r="H264" i="1"/>
  <c r="I264" i="1" s="1"/>
  <c r="H265" i="1"/>
  <c r="I265" i="1" s="1"/>
  <c r="H266" i="1"/>
  <c r="I266" i="1" s="1"/>
  <c r="H267" i="1"/>
  <c r="I267" i="1" s="1"/>
  <c r="H268" i="1"/>
  <c r="I268" i="1" s="1"/>
  <c r="H269" i="1"/>
  <c r="I269" i="1" s="1"/>
  <c r="H270" i="1"/>
  <c r="I270" i="1" s="1"/>
  <c r="H271" i="1"/>
  <c r="I271" i="1" s="1"/>
  <c r="H272" i="1"/>
  <c r="I272" i="1" s="1"/>
  <c r="H273" i="1"/>
  <c r="I273" i="1" s="1"/>
  <c r="H274" i="1"/>
  <c r="I274" i="1" s="1"/>
  <c r="H275" i="1"/>
  <c r="I275" i="1" s="1"/>
  <c r="H276" i="1"/>
  <c r="I276" i="1" s="1"/>
  <c r="H277" i="1"/>
  <c r="I277" i="1" s="1"/>
  <c r="H278" i="1"/>
  <c r="I278" i="1" s="1"/>
  <c r="H241" i="1"/>
  <c r="I241" i="1" s="1"/>
  <c r="H242" i="1"/>
  <c r="I242" i="1" s="1"/>
  <c r="H243" i="1"/>
  <c r="I243" i="1" s="1"/>
  <c r="H244" i="1"/>
  <c r="I244" i="1" s="1"/>
  <c r="H245" i="1"/>
  <c r="I245" i="1" s="1"/>
  <c r="H246" i="1"/>
  <c r="I246" i="1" s="1"/>
  <c r="H247" i="1"/>
  <c r="I247" i="1" s="1"/>
  <c r="H248" i="1"/>
  <c r="I248" i="1" s="1"/>
  <c r="H249" i="1"/>
  <c r="I249" i="1" s="1"/>
  <c r="H250" i="1"/>
  <c r="I250" i="1" s="1"/>
  <c r="H235" i="1"/>
  <c r="I235" i="1" s="1"/>
  <c r="H236" i="1"/>
  <c r="I236" i="1" s="1"/>
  <c r="H237" i="1"/>
  <c r="I237" i="1" s="1"/>
  <c r="H238" i="1"/>
  <c r="I238" i="1" s="1"/>
  <c r="H239" i="1"/>
  <c r="I239" i="1" s="1"/>
  <c r="H218" i="1"/>
  <c r="I218" i="1" s="1"/>
  <c r="H219" i="1"/>
  <c r="I219" i="1" s="1"/>
  <c r="H220" i="1"/>
  <c r="I220" i="1" s="1"/>
  <c r="H221" i="1"/>
  <c r="I221" i="1" s="1"/>
  <c r="H222" i="1"/>
  <c r="I222" i="1" s="1"/>
  <c r="H223" i="1"/>
  <c r="I223" i="1" s="1"/>
  <c r="H224" i="1"/>
  <c r="I224" i="1" s="1"/>
  <c r="H225" i="1"/>
  <c r="I225" i="1" s="1"/>
  <c r="H226" i="1"/>
  <c r="I226" i="1" s="1"/>
  <c r="H227" i="1"/>
  <c r="I227" i="1" s="1"/>
  <c r="H228" i="1"/>
  <c r="I228" i="1" s="1"/>
  <c r="H229" i="1"/>
  <c r="I229" i="1" s="1"/>
  <c r="H230" i="1"/>
  <c r="I230" i="1" s="1"/>
  <c r="H231" i="1"/>
  <c r="I231" i="1" s="1"/>
  <c r="H232" i="1"/>
  <c r="I232" i="1" s="1"/>
  <c r="H233" i="1"/>
  <c r="I233" i="1" s="1"/>
  <c r="H194" i="1"/>
  <c r="I194" i="1" s="1"/>
  <c r="H195" i="1"/>
  <c r="I195" i="1" s="1"/>
  <c r="H196" i="1"/>
  <c r="I196" i="1" s="1"/>
  <c r="H197" i="1"/>
  <c r="I197" i="1" s="1"/>
  <c r="H198" i="1"/>
  <c r="I198" i="1" s="1"/>
  <c r="H199" i="1"/>
  <c r="I199" i="1" s="1"/>
  <c r="H200" i="1"/>
  <c r="I200" i="1" s="1"/>
  <c r="H201" i="1"/>
  <c r="I201" i="1" s="1"/>
  <c r="H202" i="1"/>
  <c r="I202" i="1" s="1"/>
  <c r="H203" i="1"/>
  <c r="I203" i="1" s="1"/>
  <c r="H204" i="1"/>
  <c r="I204" i="1" s="1"/>
  <c r="H205" i="1"/>
  <c r="I205" i="1" s="1"/>
  <c r="H206" i="1"/>
  <c r="I206" i="1" s="1"/>
  <c r="H207" i="1"/>
  <c r="I207" i="1" s="1"/>
  <c r="H208" i="1"/>
  <c r="I208" i="1" s="1"/>
  <c r="H209" i="1"/>
  <c r="I209" i="1" s="1"/>
  <c r="H210" i="1"/>
  <c r="I210" i="1" s="1"/>
  <c r="H211" i="1"/>
  <c r="I211" i="1" s="1"/>
  <c r="H212" i="1"/>
  <c r="I212" i="1" s="1"/>
  <c r="H213" i="1"/>
  <c r="I213" i="1" s="1"/>
  <c r="H214" i="1"/>
  <c r="I214" i="1" s="1"/>
  <c r="H215" i="1"/>
  <c r="I215" i="1" s="1"/>
  <c r="H172" i="1"/>
  <c r="I172" i="1" s="1"/>
  <c r="H173" i="1"/>
  <c r="I173" i="1" s="1"/>
  <c r="H174" i="1"/>
  <c r="I174" i="1" s="1"/>
  <c r="H175" i="1"/>
  <c r="I175" i="1" s="1"/>
  <c r="H176" i="1"/>
  <c r="I176" i="1" s="1"/>
  <c r="H177" i="1"/>
  <c r="I177" i="1" s="1"/>
  <c r="H178" i="1"/>
  <c r="I178" i="1" s="1"/>
  <c r="H179" i="1"/>
  <c r="I179" i="1" s="1"/>
  <c r="H180" i="1"/>
  <c r="I180" i="1" s="1"/>
  <c r="H181" i="1"/>
  <c r="I181" i="1" s="1"/>
  <c r="H182" i="1"/>
  <c r="I182" i="1" s="1"/>
  <c r="H183" i="1"/>
  <c r="I183" i="1" s="1"/>
  <c r="H184" i="1"/>
  <c r="I184" i="1" s="1"/>
  <c r="H185" i="1"/>
  <c r="I185" i="1" s="1"/>
  <c r="H186" i="1"/>
  <c r="I186" i="1" s="1"/>
  <c r="H187" i="1"/>
  <c r="I187" i="1" s="1"/>
  <c r="H188" i="1"/>
  <c r="I188" i="1" s="1"/>
  <c r="H189" i="1"/>
  <c r="I189" i="1" s="1"/>
  <c r="H190" i="1"/>
  <c r="I190" i="1" s="1"/>
  <c r="H191" i="1"/>
  <c r="I191" i="1" s="1"/>
  <c r="H192" i="1"/>
  <c r="I192" i="1" s="1"/>
  <c r="H160" i="1"/>
  <c r="I160" i="1" s="1"/>
  <c r="H161" i="1"/>
  <c r="I161" i="1" s="1"/>
  <c r="H163" i="1"/>
  <c r="I163" i="1" s="1"/>
  <c r="H164" i="1"/>
  <c r="I164" i="1" s="1"/>
  <c r="H165" i="1"/>
  <c r="I165" i="1" s="1"/>
  <c r="H166" i="1"/>
  <c r="I166" i="1" s="1"/>
  <c r="H167" i="1"/>
  <c r="I167" i="1" s="1"/>
  <c r="H168" i="1"/>
  <c r="I168" i="1" s="1"/>
  <c r="H169" i="1"/>
  <c r="I169" i="1" s="1"/>
  <c r="H170" i="1"/>
  <c r="I170" i="1" s="1"/>
  <c r="H122" i="1"/>
  <c r="I122" i="1" s="1"/>
  <c r="H123" i="1"/>
  <c r="I123" i="1" s="1"/>
  <c r="H124" i="1"/>
  <c r="I124" i="1" s="1"/>
  <c r="H125" i="1"/>
  <c r="I125" i="1" s="1"/>
  <c r="H126" i="1"/>
  <c r="I126" i="1" s="1"/>
  <c r="H127" i="1"/>
  <c r="I127" i="1" s="1"/>
  <c r="H128" i="1"/>
  <c r="I128" i="1" s="1"/>
  <c r="H129" i="1"/>
  <c r="I129" i="1" s="1"/>
  <c r="H130" i="1"/>
  <c r="I130" i="1" s="1"/>
  <c r="H131" i="1"/>
  <c r="I131" i="1" s="1"/>
  <c r="H132" i="1"/>
  <c r="I132" i="1" s="1"/>
  <c r="H133" i="1"/>
  <c r="I133" i="1" s="1"/>
  <c r="H134" i="1"/>
  <c r="I134" i="1" s="1"/>
  <c r="H135" i="1"/>
  <c r="I135" i="1" s="1"/>
  <c r="H136" i="1"/>
  <c r="I136" i="1" s="1"/>
  <c r="H137" i="1"/>
  <c r="I137" i="1" s="1"/>
  <c r="H138" i="1"/>
  <c r="I138" i="1" s="1"/>
  <c r="H139" i="1"/>
  <c r="I139" i="1" s="1"/>
  <c r="H140" i="1"/>
  <c r="I140" i="1" s="1"/>
  <c r="H141" i="1"/>
  <c r="I141" i="1" s="1"/>
  <c r="H142" i="1"/>
  <c r="I142" i="1" s="1"/>
  <c r="H143" i="1"/>
  <c r="I143" i="1" s="1"/>
  <c r="H144" i="1"/>
  <c r="I144" i="1" s="1"/>
  <c r="H145" i="1"/>
  <c r="I145" i="1" s="1"/>
  <c r="H146" i="1"/>
  <c r="I146" i="1" s="1"/>
  <c r="H147" i="1"/>
  <c r="I147" i="1" s="1"/>
  <c r="H148" i="1"/>
  <c r="I148" i="1" s="1"/>
  <c r="H149" i="1"/>
  <c r="I149" i="1" s="1"/>
  <c r="H150" i="1"/>
  <c r="I150" i="1" s="1"/>
  <c r="H151" i="1"/>
  <c r="I151" i="1" s="1"/>
  <c r="H152" i="1"/>
  <c r="I152" i="1" s="1"/>
  <c r="H153" i="1"/>
  <c r="I153" i="1" s="1"/>
  <c r="H154" i="1"/>
  <c r="I154" i="1" s="1"/>
  <c r="H155" i="1"/>
  <c r="I155" i="1" s="1"/>
  <c r="H156" i="1"/>
  <c r="I156" i="1" s="1"/>
  <c r="H157" i="1"/>
  <c r="I157" i="1" s="1"/>
  <c r="H158" i="1"/>
  <c r="I158" i="1" s="1"/>
  <c r="H119" i="1"/>
  <c r="I119" i="1" s="1"/>
  <c r="H120" i="1"/>
  <c r="I120" i="1" s="1"/>
  <c r="H113" i="1"/>
  <c r="I113" i="1" s="1"/>
  <c r="H114" i="1"/>
  <c r="I114" i="1" s="1"/>
  <c r="H115" i="1"/>
  <c r="I115" i="1" s="1"/>
  <c r="H116" i="1"/>
  <c r="I116" i="1" s="1"/>
  <c r="H102" i="1"/>
  <c r="I102" i="1" s="1"/>
  <c r="H103" i="1"/>
  <c r="I103" i="1" s="1"/>
  <c r="H104" i="1"/>
  <c r="I104" i="1" s="1"/>
  <c r="H105" i="1"/>
  <c r="I105" i="1" s="1"/>
  <c r="H106" i="1"/>
  <c r="I106" i="1" s="1"/>
  <c r="H107" i="1"/>
  <c r="I107" i="1" s="1"/>
  <c r="H108" i="1"/>
  <c r="I108" i="1" s="1"/>
  <c r="H109" i="1"/>
  <c r="I109" i="1" s="1"/>
  <c r="H110" i="1"/>
  <c r="I110" i="1" s="1"/>
  <c r="H111" i="1"/>
  <c r="I111" i="1" s="1"/>
  <c r="H93" i="1"/>
  <c r="I93" i="1" s="1"/>
  <c r="H94" i="1"/>
  <c r="I94" i="1" s="1"/>
  <c r="H95" i="1"/>
  <c r="I95" i="1" s="1"/>
  <c r="H96" i="1"/>
  <c r="I96" i="1" s="1"/>
  <c r="H97" i="1"/>
  <c r="I97" i="1" s="1"/>
  <c r="H98" i="1"/>
  <c r="I98" i="1" s="1"/>
  <c r="H99" i="1"/>
  <c r="I99" i="1" s="1"/>
  <c r="H100" i="1"/>
  <c r="I100" i="1" s="1"/>
  <c r="H86" i="1"/>
  <c r="I86" i="1" s="1"/>
  <c r="H87" i="1"/>
  <c r="I87" i="1" s="1"/>
  <c r="H88" i="1"/>
  <c r="I88" i="1" s="1"/>
  <c r="H89" i="1"/>
  <c r="I89" i="1" s="1"/>
  <c r="H90" i="1"/>
  <c r="I90" i="1" s="1"/>
  <c r="H77" i="1"/>
  <c r="I77" i="1" s="1"/>
  <c r="H78" i="1"/>
  <c r="I78" i="1" s="1"/>
  <c r="H79" i="1"/>
  <c r="I79" i="1" s="1"/>
  <c r="H80" i="1"/>
  <c r="I80" i="1" s="1"/>
  <c r="H81" i="1"/>
  <c r="I81" i="1" s="1"/>
  <c r="H82" i="1"/>
  <c r="I82" i="1" s="1"/>
  <c r="H83" i="1"/>
  <c r="I83" i="1" s="1"/>
  <c r="H84" i="1"/>
  <c r="I84" i="1" s="1"/>
  <c r="H64" i="1"/>
  <c r="I64" i="1" s="1"/>
  <c r="H65" i="1"/>
  <c r="I65" i="1" s="1"/>
  <c r="H66" i="1"/>
  <c r="I66" i="1" s="1"/>
  <c r="H67" i="1"/>
  <c r="I67" i="1" s="1"/>
  <c r="H68" i="1"/>
  <c r="I68" i="1" s="1"/>
  <c r="H69" i="1"/>
  <c r="I69" i="1" s="1"/>
  <c r="H70" i="1"/>
  <c r="I70" i="1" s="1"/>
  <c r="H71" i="1"/>
  <c r="I71" i="1" s="1"/>
  <c r="H72" i="1"/>
  <c r="I72" i="1" s="1"/>
  <c r="H73" i="1"/>
  <c r="I73" i="1" s="1"/>
  <c r="H74" i="1"/>
  <c r="I74" i="1" s="1"/>
  <c r="H75" i="1"/>
  <c r="I75" i="1" s="1"/>
  <c r="H56" i="1"/>
  <c r="I56" i="1" s="1"/>
  <c r="H57" i="1"/>
  <c r="I57" i="1" s="1"/>
  <c r="H58" i="1"/>
  <c r="I58" i="1" s="1"/>
  <c r="H59" i="1"/>
  <c r="I59" i="1" s="1"/>
  <c r="H60" i="1"/>
  <c r="I60" i="1" s="1"/>
  <c r="H61" i="1"/>
  <c r="I61" i="1" s="1"/>
  <c r="H53" i="1"/>
  <c r="I53" i="1" s="1"/>
  <c r="H54" i="1"/>
  <c r="I54" i="1" s="1"/>
  <c r="H47" i="1"/>
  <c r="I47" i="1" s="1"/>
  <c r="H48" i="1"/>
  <c r="I48" i="1" s="1"/>
  <c r="H49" i="1"/>
  <c r="I49" i="1" s="1"/>
  <c r="H50" i="1"/>
  <c r="I50" i="1" s="1"/>
  <c r="H51" i="1"/>
  <c r="I51" i="1" s="1"/>
  <c r="H41" i="1"/>
  <c r="I41" i="1" s="1"/>
  <c r="H42" i="1"/>
  <c r="I42" i="1" s="1"/>
  <c r="H43" i="1"/>
  <c r="I43" i="1" s="1"/>
  <c r="H44" i="1"/>
  <c r="I44" i="1" s="1"/>
  <c r="H45" i="1"/>
  <c r="I45" i="1" s="1"/>
  <c r="H35" i="1"/>
  <c r="I35" i="1" s="1"/>
  <c r="H36" i="1"/>
  <c r="I36" i="1" s="1"/>
  <c r="H37" i="1"/>
  <c r="I37" i="1" s="1"/>
  <c r="H38" i="1"/>
  <c r="I38" i="1" s="1"/>
  <c r="H39" i="1"/>
  <c r="I39" i="1" s="1"/>
  <c r="H30" i="1"/>
  <c r="I30" i="1" s="1"/>
  <c r="H31" i="1"/>
  <c r="I31" i="1" s="1"/>
  <c r="H32" i="1"/>
  <c r="I32" i="1" s="1"/>
  <c r="H33" i="1"/>
  <c r="I33" i="1" s="1"/>
  <c r="H26" i="1"/>
  <c r="I26" i="1" s="1"/>
  <c r="H25" i="1"/>
  <c r="I25" i="1" s="1"/>
  <c r="H24" i="1"/>
  <c r="I24" i="1" s="1"/>
  <c r="I313" i="1" l="1"/>
  <c r="I333" i="1"/>
  <c r="I332" i="1" s="1"/>
  <c r="I40" i="1"/>
  <c r="I101" i="1"/>
  <c r="I307" i="1"/>
  <c r="I63" i="1"/>
  <c r="I76" i="1"/>
  <c r="I279" i="1"/>
  <c r="I171" i="1"/>
  <c r="I251" i="1"/>
  <c r="I34" i="1"/>
  <c r="I121" i="1"/>
  <c r="I162" i="1"/>
  <c r="I301" i="1"/>
  <c r="I112" i="1"/>
  <c r="I217" i="1"/>
  <c r="I46" i="1"/>
  <c r="I55" i="1"/>
  <c r="I159" i="1"/>
  <c r="I234" i="1"/>
  <c r="I316" i="1"/>
  <c r="I323" i="1"/>
  <c r="I193" i="1"/>
  <c r="I29" i="1"/>
  <c r="I85" i="1"/>
  <c r="I92" i="1"/>
  <c r="I118" i="1"/>
  <c r="I295" i="1"/>
  <c r="I52" i="1"/>
  <c r="I240" i="1"/>
  <c r="H23" i="1"/>
  <c r="I23" i="1" s="1"/>
  <c r="H22" i="1"/>
  <c r="I22" i="1" s="1"/>
  <c r="H21" i="1"/>
  <c r="I21" i="1" s="1"/>
  <c r="I91" i="1" l="1"/>
  <c r="I28" i="1"/>
  <c r="I216" i="1"/>
  <c r="I62" i="1"/>
  <c r="I117" i="1"/>
  <c r="I18" i="1"/>
  <c r="D359" i="1" s="1"/>
  <c r="F345" i="1" l="1"/>
  <c r="J342" i="1" l="1"/>
  <c r="J343" i="1"/>
  <c r="J340" i="1"/>
  <c r="J339" i="1"/>
  <c r="J336" i="1"/>
  <c r="J337" i="1"/>
  <c r="J338" i="1"/>
  <c r="J94" i="1"/>
  <c r="J320" i="1"/>
  <c r="J266" i="1"/>
  <c r="J282" i="1"/>
  <c r="J116" i="1"/>
  <c r="J25" i="1"/>
  <c r="J39" i="1"/>
  <c r="J180" i="1"/>
  <c r="J306" i="1"/>
  <c r="J247" i="1"/>
  <c r="J328" i="1"/>
  <c r="J67" i="1"/>
  <c r="J120" i="1"/>
  <c r="J238" i="1"/>
  <c r="J149" i="1"/>
  <c r="J191" i="1"/>
  <c r="J132" i="1"/>
  <c r="J101" i="1"/>
  <c r="J223" i="1"/>
  <c r="J141" i="1"/>
  <c r="J307" i="1"/>
  <c r="J152" i="1"/>
  <c r="J280" i="1"/>
  <c r="J99" i="1"/>
  <c r="J220" i="1"/>
  <c r="J316" i="1"/>
  <c r="J290" i="1"/>
  <c r="J87" i="1"/>
  <c r="J186" i="1"/>
  <c r="J48" i="1"/>
  <c r="J324" i="1"/>
  <c r="J58" i="1"/>
  <c r="J41" i="1"/>
  <c r="J106" i="1"/>
  <c r="J299" i="1"/>
  <c r="J208" i="1"/>
  <c r="J139" i="1"/>
  <c r="J209" i="1"/>
  <c r="J203" i="1"/>
  <c r="J75" i="1"/>
  <c r="J221" i="1"/>
  <c r="J204" i="1"/>
  <c r="J160" i="1"/>
  <c r="J159" i="1"/>
  <c r="J143" i="1"/>
  <c r="J45" i="1"/>
  <c r="J241" i="1"/>
  <c r="J267" i="1"/>
  <c r="J157" i="1"/>
  <c r="J227" i="1"/>
  <c r="J250" i="1"/>
  <c r="J270" i="1"/>
  <c r="J97" i="1"/>
  <c r="J218" i="1"/>
  <c r="J165" i="1"/>
  <c r="J283" i="1"/>
  <c r="J123" i="1"/>
  <c r="J278" i="1"/>
  <c r="J169" i="1"/>
  <c r="J145" i="1"/>
  <c r="J291" i="1"/>
  <c r="J148" i="1"/>
  <c r="J59" i="1"/>
  <c r="J330" i="1"/>
  <c r="J281" i="1"/>
  <c r="J195" i="1"/>
  <c r="J158" i="1"/>
  <c r="J21" i="1"/>
  <c r="J286" i="1"/>
  <c r="J79" i="1"/>
  <c r="J90" i="1"/>
  <c r="J134" i="1"/>
  <c r="J311" i="1"/>
  <c r="J112" i="1"/>
  <c r="J300" i="1"/>
  <c r="J115" i="1"/>
  <c r="J177" i="1"/>
  <c r="J162" i="1"/>
  <c r="J17" i="1"/>
  <c r="J122" i="1"/>
  <c r="J304" i="1"/>
  <c r="J277" i="1"/>
  <c r="J163" i="1"/>
  <c r="J222" i="1"/>
  <c r="J154" i="1"/>
  <c r="J321" i="1"/>
  <c r="J296" i="1"/>
  <c r="J35" i="1"/>
  <c r="J126" i="1"/>
  <c r="J65" i="1"/>
  <c r="J201" i="1"/>
  <c r="J187" i="1"/>
  <c r="J317" i="1"/>
  <c r="J231" i="1"/>
  <c r="J197" i="1"/>
  <c r="J30" i="1"/>
  <c r="J189" i="1"/>
  <c r="J130" i="1"/>
  <c r="J215" i="1"/>
  <c r="J253" i="1"/>
  <c r="J24" i="1"/>
  <c r="J100" i="1"/>
  <c r="J69" i="1"/>
  <c r="J232" i="1"/>
  <c r="J213" i="1"/>
  <c r="J198" i="1"/>
  <c r="J43" i="1"/>
  <c r="J156" i="1"/>
  <c r="J246" i="1"/>
  <c r="J114" i="1"/>
  <c r="J82" i="1"/>
  <c r="J36" i="1"/>
  <c r="J66" i="1"/>
  <c r="J151" i="1"/>
  <c r="J104" i="1"/>
  <c r="J285" i="1"/>
  <c r="J138" i="1"/>
  <c r="J95" i="1"/>
  <c r="J47" i="1"/>
  <c r="J77" i="1"/>
  <c r="J164" i="1"/>
  <c r="J70" i="1"/>
  <c r="J205" i="1"/>
  <c r="J233" i="1"/>
  <c r="J140" i="1"/>
  <c r="J325" i="1"/>
  <c r="J314" i="1"/>
  <c r="J254" i="1"/>
  <c r="J331" i="1"/>
  <c r="J150" i="1"/>
  <c r="J302" i="1"/>
  <c r="J15" i="1"/>
  <c r="J269" i="1"/>
  <c r="J206" i="1"/>
  <c r="J155" i="1"/>
  <c r="J110" i="1"/>
  <c r="J230" i="1"/>
  <c r="J199" i="1"/>
  <c r="J131" i="1"/>
  <c r="J174" i="1"/>
  <c r="J255" i="1"/>
  <c r="J235" i="1"/>
  <c r="J243" i="1"/>
  <c r="J310" i="1"/>
  <c r="J207" i="1"/>
  <c r="J183" i="1"/>
  <c r="J127" i="1"/>
  <c r="J259" i="1"/>
  <c r="J11" i="1"/>
  <c r="J194" i="1"/>
  <c r="J83" i="1"/>
  <c r="J264" i="1"/>
  <c r="J297" i="1"/>
  <c r="J261" i="1"/>
  <c r="J284" i="1"/>
  <c r="J20" i="1"/>
  <c r="J146" i="1"/>
  <c r="J262" i="1"/>
  <c r="J294" i="1"/>
  <c r="J53" i="1"/>
  <c r="J49" i="1"/>
  <c r="J26" i="1"/>
  <c r="J16" i="1"/>
  <c r="J84" i="1"/>
  <c r="J74" i="1"/>
  <c r="J103" i="1"/>
  <c r="J107" i="1"/>
  <c r="J172" i="1"/>
  <c r="J27" i="1"/>
  <c r="J38" i="1"/>
  <c r="J313" i="1"/>
  <c r="J86" i="1"/>
  <c r="J263" i="1"/>
  <c r="J51" i="1"/>
  <c r="J23" i="1"/>
  <c r="J248" i="1"/>
  <c r="J111" i="1"/>
  <c r="J301" i="1"/>
  <c r="J274" i="1"/>
  <c r="J200" i="1"/>
  <c r="J275" i="1"/>
  <c r="J298" i="1"/>
  <c r="J54" i="1"/>
  <c r="J188" i="1"/>
  <c r="J161" i="1"/>
  <c r="J308" i="1"/>
  <c r="J271" i="1"/>
  <c r="J239" i="1"/>
  <c r="J153" i="1"/>
  <c r="J167" i="1"/>
  <c r="J124" i="1"/>
  <c r="J252" i="1"/>
  <c r="J88" i="1"/>
  <c r="J55" i="1"/>
  <c r="J309" i="1"/>
  <c r="J244" i="1"/>
  <c r="J136" i="1"/>
  <c r="J226" i="1"/>
  <c r="J224" i="1"/>
  <c r="J303" i="1"/>
  <c r="J288" i="1"/>
  <c r="J10" i="1"/>
  <c r="J273" i="1"/>
  <c r="J225" i="1"/>
  <c r="J319" i="1"/>
  <c r="J72" i="1"/>
  <c r="J192" i="1"/>
  <c r="J37" i="1"/>
  <c r="J315" i="1"/>
  <c r="J12" i="1"/>
  <c r="J326" i="1"/>
  <c r="J129" i="1"/>
  <c r="J272" i="1"/>
  <c r="J89" i="1"/>
  <c r="J312" i="1"/>
  <c r="J295" i="1"/>
  <c r="J229" i="1"/>
  <c r="J68" i="1"/>
  <c r="J13" i="1"/>
  <c r="J212" i="1"/>
  <c r="J93" i="1"/>
  <c r="J176" i="1"/>
  <c r="J22" i="1"/>
  <c r="J81" i="1"/>
  <c r="J265" i="1"/>
  <c r="J329" i="1"/>
  <c r="J135" i="1"/>
  <c r="J119" i="1"/>
  <c r="J242" i="1"/>
  <c r="J260" i="1"/>
  <c r="J31" i="1"/>
  <c r="J42" i="1"/>
  <c r="J14" i="1"/>
  <c r="J166" i="1"/>
  <c r="J78" i="1"/>
  <c r="J108" i="1"/>
  <c r="J144" i="1"/>
  <c r="J318" i="1"/>
  <c r="J73" i="1"/>
  <c r="J175" i="1"/>
  <c r="J102" i="1"/>
  <c r="J276" i="1"/>
  <c r="J96" i="1"/>
  <c r="J256" i="1"/>
  <c r="J142" i="1"/>
  <c r="J105" i="1"/>
  <c r="J249" i="1"/>
  <c r="J57" i="1"/>
  <c r="J190" i="1"/>
  <c r="J133" i="1"/>
  <c r="J185" i="1"/>
  <c r="J179" i="1"/>
  <c r="J168" i="1"/>
  <c r="J202" i="1"/>
  <c r="J56" i="1"/>
  <c r="J147" i="1"/>
  <c r="J184" i="1"/>
  <c r="J128" i="1"/>
  <c r="J171" i="1"/>
  <c r="J211" i="1"/>
  <c r="J214" i="1"/>
  <c r="J257" i="1"/>
  <c r="J173" i="1"/>
  <c r="J137" i="1"/>
  <c r="J293" i="1"/>
  <c r="J193" i="1"/>
  <c r="J60" i="1"/>
  <c r="J228" i="1"/>
  <c r="J64" i="1"/>
  <c r="J289" i="1"/>
  <c r="J182" i="1"/>
  <c r="J113" i="1"/>
  <c r="J50" i="1"/>
  <c r="J32" i="1"/>
  <c r="J237" i="1"/>
  <c r="J287" i="1"/>
  <c r="J292" i="1"/>
  <c r="J196" i="1"/>
  <c r="J245" i="1"/>
  <c r="J9" i="1"/>
  <c r="J178" i="1"/>
  <c r="J181" i="1"/>
  <c r="J258" i="1"/>
  <c r="J327" i="1"/>
  <c r="J335" i="1"/>
  <c r="J305" i="1"/>
  <c r="J236" i="1"/>
  <c r="J219" i="1"/>
  <c r="J44" i="1"/>
  <c r="J33" i="1"/>
  <c r="J98" i="1"/>
  <c r="J125" i="1"/>
  <c r="J210" i="1"/>
  <c r="J109" i="1"/>
  <c r="J334" i="1"/>
  <c r="J71" i="1"/>
  <c r="J268" i="1"/>
  <c r="J80" i="1"/>
  <c r="J61" i="1"/>
  <c r="J170" i="1"/>
  <c r="J333" i="1" l="1"/>
  <c r="J332" i="1" s="1"/>
  <c r="J8" i="1"/>
  <c r="J34" i="1"/>
  <c r="J40" i="1"/>
  <c r="J118" i="1"/>
  <c r="J217" i="1"/>
  <c r="J18" i="1"/>
  <c r="J234" i="1"/>
  <c r="J85" i="1"/>
  <c r="J52" i="1"/>
  <c r="J323" i="1"/>
  <c r="J322" i="1" s="1"/>
  <c r="J46" i="1"/>
  <c r="J240" i="1"/>
  <c r="J251" i="1"/>
  <c r="J29" i="1"/>
  <c r="J92" i="1"/>
  <c r="J91" i="1" s="1"/>
  <c r="J76" i="1"/>
  <c r="J279" i="1"/>
  <c r="J121" i="1"/>
  <c r="J63" i="1"/>
  <c r="J28" i="1" l="1"/>
  <c r="J117" i="1"/>
  <c r="J216" i="1"/>
  <c r="J62" i="1"/>
  <c r="J345" i="1" l="1"/>
</calcChain>
</file>

<file path=xl/sharedStrings.xml><?xml version="1.0" encoding="utf-8"?>
<sst xmlns="http://schemas.openxmlformats.org/spreadsheetml/2006/main" count="1661" uniqueCount="1001">
  <si>
    <t>OBRA</t>
  </si>
  <si>
    <t>Bancos</t>
  </si>
  <si>
    <t>B.D.I.</t>
  </si>
  <si>
    <t>ENCARGOS SOCIAIS</t>
  </si>
  <si>
    <t>UBS PADRÃO SES TIPO I ALVENARIA</t>
  </si>
  <si>
    <t>ENDEREÇO</t>
  </si>
  <si>
    <t>Data</t>
  </si>
  <si>
    <t>Orçamento Sintético</t>
  </si>
  <si>
    <t>Item</t>
  </si>
  <si>
    <t>Código</t>
  </si>
  <si>
    <t>Banco</t>
  </si>
  <si>
    <t>Descrição</t>
  </si>
  <si>
    <t>Und</t>
  </si>
  <si>
    <t>Quant.</t>
  </si>
  <si>
    <t>Valor Unit</t>
  </si>
  <si>
    <t>Valor Unit com BDI</t>
  </si>
  <si>
    <t>Total</t>
  </si>
  <si>
    <t>Peso (%)</t>
  </si>
  <si>
    <t xml:space="preserve"> 1 </t>
  </si>
  <si>
    <t>PROJETOS COMPLEMENTARES</t>
  </si>
  <si>
    <t xml:space="preserve"> 1.1 </t>
  </si>
  <si>
    <t xml:space="preserve"> CO-27427 </t>
  </si>
  <si>
    <t>COMPOSIÇÃO</t>
  </si>
  <si>
    <t>PROJETO EXECUTIVO DE ESTRUTURA DE CONCRETO (INCLUSIVE FUNDAÇÃO)</t>
  </si>
  <si>
    <t>PR A1</t>
  </si>
  <si>
    <t xml:space="preserve"> 1.2 </t>
  </si>
  <si>
    <t xml:space="preserve"> CO-27431 </t>
  </si>
  <si>
    <t>PROJETO EXECUTIVO ELÉTRICO E LÓGICA</t>
  </si>
  <si>
    <t xml:space="preserve"> 1.3 </t>
  </si>
  <si>
    <t xml:space="preserve"> CO-27430 </t>
  </si>
  <si>
    <t>PROJETO EXECUTIVO DE INSTALAÇÕES HIDRO SANITÁRIAS</t>
  </si>
  <si>
    <t xml:space="preserve"> 1.4 </t>
  </si>
  <si>
    <t xml:space="preserve"> CO-27434 </t>
  </si>
  <si>
    <t>PROJETO EXECUTIVO DE SPDA</t>
  </si>
  <si>
    <t xml:space="preserve"> 1.5 </t>
  </si>
  <si>
    <t xml:space="preserve"> CO-27480 </t>
  </si>
  <si>
    <t>PROJETO EXECUTIVO DE GASES MEDICINAIS</t>
  </si>
  <si>
    <t xml:space="preserve"> 1.6 </t>
  </si>
  <si>
    <t xml:space="preserve"> CO-27468 </t>
  </si>
  <si>
    <t>PROJETO EXECUTIVO DE PREVENÇÃO E COMBATE A INCÊNDIO</t>
  </si>
  <si>
    <t xml:space="preserve"> 2 </t>
  </si>
  <si>
    <t>MOBILIZAÇÃO - CANTEIRO DE OBRAS</t>
  </si>
  <si>
    <t xml:space="preserve"> 2.1 </t>
  </si>
  <si>
    <t xml:space="preserve"> ED-28428 </t>
  </si>
  <si>
    <t>SETOP</t>
  </si>
  <si>
    <t>FORNECIMENTO E COLOCAÇÃO DE PLACA DE OBRA EM CHAPA GALVANIZADA #26, ESP. 0,45MM, DIMENSÃO (3X1,5)M, PLOTADA COM ADESIVO VINÍLICO, AFIXADA COM REBITES 4,8X40MM, EM ESTRUTURA METÁLICA DE METALON 20X20MM, ESP. 1,25MM, INCLUSIVE SUPORTE EM EUCALIPTO AUTOCLAVADO PINTADO COM TINTA PVA DUAS (2) DEMÃOS</t>
  </si>
  <si>
    <t>UN</t>
  </si>
  <si>
    <t xml:space="preserve"> 2.2 </t>
  </si>
  <si>
    <t xml:space="preserve"> ED-50159 </t>
  </si>
  <si>
    <t>TAPUME FIXO DE PROTEÇÃO PARA FECHAMENTO DE OBRA EM CHAPA DE COMPENSADO, ESP. 12MM, COM MÓDULO NA DIMENSÃO DE (110X220)CM, INCLUSIVE PINTURA LÁTEX (PVA) COM DUAS (2) DEMÃOS, EXCLUSIVE ABERTURA PARA PORTÃO</t>
  </si>
  <si>
    <t>M</t>
  </si>
  <si>
    <t xml:space="preserve"> 2.3 </t>
  </si>
  <si>
    <t xml:space="preserve"> ED-50703 </t>
  </si>
  <si>
    <t>LIMPEZA DE TERRENO, INCLUSIVE CAPINA, RASTELAMENTO COM AFASTAMENTO ATÉ VINTE (20) METROS E QUEIMA CONTROLADA</t>
  </si>
  <si>
    <t>M²</t>
  </si>
  <si>
    <t xml:space="preserve"> 2.4 </t>
  </si>
  <si>
    <t xml:space="preserve"> ED-50151 </t>
  </si>
  <si>
    <t>LIGAÇÃO PROVISÓRIA COM ENTRADA DE ENERGIA AÉREA, PADRÃO CEMIG, CARGA INSTALADA DE 15,1KVA ATÉ 30KVA, TRIFÁSICO, COM SAÍDA SUBTERRÂNEA, INCLUSIVE POSTE, CAIXA PARA MEDIDOR, DISJUNTOR, BARRAMENTO, ATERRAMENTO E ACESSÓRIOS</t>
  </si>
  <si>
    <t xml:space="preserve"> 2.5 </t>
  </si>
  <si>
    <t xml:space="preserve"> ED-50150 </t>
  </si>
  <si>
    <t>LIGAÇÃO DE ÁGUA PROVISÓRIA PARA CANTEIRO,  INCLUSIVE HIDRÔMETRO E CAVALETE PARA MEDIÇÃO DE ÁGUA - ENTRADA PRINCIPAL, EM AÇO GALVANIZADO DN 20MM (1/2") - PADRÃO CONCESSIONÁRIA</t>
  </si>
  <si>
    <t xml:space="preserve"> 2.6 </t>
  </si>
  <si>
    <t xml:space="preserve"> ED-17989 </t>
  </si>
  <si>
    <t>LOCAÇÃO DE OBRA COM GABARITO DE TÁBUAS CORRIDAS PONTALETADAS A CADA 2,00M, REAPROVEITAMENTO (2X), INCLUSIVE ACOMPANHAMENTO DE EQUIPE TOPOGRÁFICA PARA MARCAÇÃO DE PONTO TOPOGRÁFICO</t>
  </si>
  <si>
    <t xml:space="preserve"> 2.7 </t>
  </si>
  <si>
    <t xml:space="preserve"> ED-50128 </t>
  </si>
  <si>
    <t>BARRACÃO DE OBRA PARA DEPÓSITO E FERRAMENTARIA TIPO-I, ÁREA INTERNA 14,52M2, EM CHAPA DE COMPENSADO RESINADO, INCLUSIVE MOBILIÁRIO (OBRA DE PEQUENO PORTE, EFETIVO ATÉ 30 HOMENS), PADRÃO DER-MG</t>
  </si>
  <si>
    <t xml:space="preserve"> 2.8 </t>
  </si>
  <si>
    <t>ED-50393</t>
  </si>
  <si>
    <t>%</t>
  </si>
  <si>
    <t xml:space="preserve"> 3 </t>
  </si>
  <si>
    <t>FUNDAÇÃO E ESTRUTURA</t>
  </si>
  <si>
    <t xml:space="preserve"> 3.1 </t>
  </si>
  <si>
    <t>MOVIMENTO DE TERRA</t>
  </si>
  <si>
    <t xml:space="preserve"> 3.2 </t>
  </si>
  <si>
    <t xml:space="preserve"> ED-51107 </t>
  </si>
  <si>
    <t>ESCAVAÇÃO MANUAL DE VALA COM PROFUNDIDADE MENOR OU IGUAL A 1,5M</t>
  </si>
  <si>
    <t>M³</t>
  </si>
  <si>
    <t xml:space="preserve"> 3.3 </t>
  </si>
  <si>
    <t xml:space="preserve"> ED-51120 </t>
  </si>
  <si>
    <t>REATERRO MANUAL DE VALA</t>
  </si>
  <si>
    <t xml:space="preserve"> 3.4 </t>
  </si>
  <si>
    <t xml:space="preserve"> ED-51132 </t>
  </si>
  <si>
    <t>CARGA DE MATERIAL DE QUALQUER NATUREZA SOBRE CAMINHÃO - MECÂNICA</t>
  </si>
  <si>
    <t xml:space="preserve"> 3.5 </t>
  </si>
  <si>
    <t>M3xKM</t>
  </si>
  <si>
    <t xml:space="preserve"> 3.6 </t>
  </si>
  <si>
    <t>FUNDAÇÃO</t>
  </si>
  <si>
    <t xml:space="preserve"> 3.6.1 </t>
  </si>
  <si>
    <t xml:space="preserve"> ED-51093 </t>
  </si>
  <si>
    <t>APILOAMENTO MANUAL EM FUNDO DE VALA COM SOQUETE, EXCLUSIVE ESCAVAÇÃO</t>
  </si>
  <si>
    <t xml:space="preserve"> 3.6.2 </t>
  </si>
  <si>
    <t xml:space="preserve"> ED-48311 </t>
  </si>
  <si>
    <t>CONCRETO MAGRO, TRAÇO 1:3:6, PREPARADO EM OBRA COM BETONEIRA, SEM FUNÇÃO ESTRUTURAL</t>
  </si>
  <si>
    <t xml:space="preserve"> 3.6.3 </t>
  </si>
  <si>
    <t xml:space="preserve"> ED-49811 </t>
  </si>
  <si>
    <t>FORMA E DESFORMA DE COMPENSADO RESINADO, ESP. 12MM, REAPROVEITAMENTO (3X) (FUNDAÇÃO)</t>
  </si>
  <si>
    <t xml:space="preserve"> 3.6.4 </t>
  </si>
  <si>
    <t xml:space="preserve"> ED-48298 </t>
  </si>
  <si>
    <t>CORTE, DOBRA E MONTAGEM DE AÇO CA-50/60</t>
  </si>
  <si>
    <t>Kg</t>
  </si>
  <si>
    <t xml:space="preserve"> 3.6.5 </t>
  </si>
  <si>
    <t xml:space="preserve"> ED-49638 </t>
  </si>
  <si>
    <t>FORNECIMENTO DE CONCRETO ESTRUTURAL, USINADO BOMBEADO, COM FCK 25 MPA, INCLUSIVE LANÇAMENTO, ADENSAMENTO E ACABAMENTO</t>
  </si>
  <si>
    <t xml:space="preserve"> 3.7 </t>
  </si>
  <si>
    <t>ESTRUTURA</t>
  </si>
  <si>
    <t xml:space="preserve"> 3.7.1 </t>
  </si>
  <si>
    <t xml:space="preserve"> ED-49645 </t>
  </si>
  <si>
    <t>FORMA E DESFORMA DE COMPENSADO RESINADO, ESP. 12MM, REAPROVEITAMENTO (3X), EXCLUSIVE ESCORAMENTO</t>
  </si>
  <si>
    <t xml:space="preserve"> 3.7.2 </t>
  </si>
  <si>
    <t xml:space="preserve"> 3.7.3 </t>
  </si>
  <si>
    <t xml:space="preserve"> 3.7.4 </t>
  </si>
  <si>
    <t xml:space="preserve"> ED-50246 </t>
  </si>
  <si>
    <t>LAJE PRÉ-MOLDADA, APARENTE, INCLUSIVE CAPEAMENTO E = 4 CM, SC = 200 KG/M2, L = 4,00 M</t>
  </si>
  <si>
    <t xml:space="preserve"> 3.7.5 </t>
  </si>
  <si>
    <t xml:space="preserve"> ED-9907 </t>
  </si>
  <si>
    <t>VERGA EM CONCRETO ESTRUTURAL PARA VÃOS ACIMA DE 150CM, PREPARADO EM OBRA COM BETONEIRA, CONTROLE "A", COM FCK 20 MPA, MOLDADA IN LOCO, INCLUSIVE ARMAÇÃO</t>
  </si>
  <si>
    <t xml:space="preserve"> 4 </t>
  </si>
  <si>
    <t>ALVENARIA - VEDAÇÃO</t>
  </si>
  <si>
    <t xml:space="preserve"> 4.1 </t>
  </si>
  <si>
    <t xml:space="preserve"> ED-48231 </t>
  </si>
  <si>
    <t>ALVENARIA DE VEDAÇÃO COM TIJOLO CERÂMICO FURADO, ESP. 9CM, PARA REVESTIMENTO, INCLUSIVE ARGAMASSA PARA ASSENTAMENTO</t>
  </si>
  <si>
    <t xml:space="preserve"> 4.2 </t>
  </si>
  <si>
    <t xml:space="preserve"> CP-042 </t>
  </si>
  <si>
    <t>ALVENARIA DE VEDAÇÃO COM TIJOLO ECOLÓGICO, ESP. 10CM, COM ACABAMENTO APARENTE, INCLUSIVE ARGAMASSA PARA ASSENTAMENTO</t>
  </si>
  <si>
    <t xml:space="preserve"> 4.3 </t>
  </si>
  <si>
    <t xml:space="preserve"> ED-48209 </t>
  </si>
  <si>
    <t>PAREDE EM CHAPA DE GESSO ACARTONADO (DRYWALL), DIVISÃO ENTRE ÁREAS SECAS DE UMA MESMA UNIDADE (ST/ST), ESP. 115 MM, INCLUSIVE MONTANTES, GUIAS E ACESSÓRIOS, EXCLUSIVE ISOLANTE TÉRMICO/ACÚSTICO</t>
  </si>
  <si>
    <t xml:space="preserve"> 4.4 </t>
  </si>
  <si>
    <t xml:space="preserve"> ED-48533 </t>
  </si>
  <si>
    <t>DIVISÓRIA EM GRANITO CINZA ANDORINHA E = 3 CM, INCLUSIVE FERRAGENS EM LATÃO CROMADO</t>
  </si>
  <si>
    <t xml:space="preserve"> 4.5 </t>
  </si>
  <si>
    <t xml:space="preserve"> ED-50407 </t>
  </si>
  <si>
    <t>MURO DIVISÓRIO TIJOLO FURADO E = 10 CM, REBOCADO E PINTADO A LATEX H = 2,20 M, INCLUSIVE SAPATA DE CONCRETO ARMADO FCK = 15 MPA, 50 x 55 CM</t>
  </si>
  <si>
    <t xml:space="preserve"> 5 </t>
  </si>
  <si>
    <t>IMPERMEABILIZAÇÃO</t>
  </si>
  <si>
    <t xml:space="preserve"> 5.1 </t>
  </si>
  <si>
    <t xml:space="preserve"> ED-50174 </t>
  </si>
  <si>
    <t>PINTURA COM EMULSÃO ASFÁLTICA, DUAS (2) DEMÃOS</t>
  </si>
  <si>
    <t xml:space="preserve"> 5.2 </t>
  </si>
  <si>
    <t xml:space="preserve"> ED-50168 </t>
  </si>
  <si>
    <t>IMPERMEABILIZAÇÃO COM MANTA ASFÁLTICA PRÉ-FABRICADA, E = 4 MM</t>
  </si>
  <si>
    <t xml:space="preserve"> 6 </t>
  </si>
  <si>
    <t>COBERTURA</t>
  </si>
  <si>
    <t xml:space="preserve"> 6.1 </t>
  </si>
  <si>
    <t xml:space="preserve"> ED-20603 </t>
  </si>
  <si>
    <t>FORNECIMENTO DE ESTRUTURA METÁLICA E ENGRADAMENTO METÁLICO, EM AÇO, PARA TELHADO, EXCLUSIVE TELHA, INCLUSIVE FABRICAÇÃO, TRANSPORTE, MONTAGEM E APLICAÇÃO DE FUNDO PREPARADOR ANTICORROSIVO EM SUPERFÍCIE METÁLICA, UMA (1) DEMÃO</t>
  </si>
  <si>
    <t xml:space="preserve"> 6.2 </t>
  </si>
  <si>
    <t xml:space="preserve"> ED-48402 </t>
  </si>
  <si>
    <t>COLOCAÇÃO DE CUMEEIRA GALVANIZADA TRAPEZOIDAL E = 0,50 MM, SIMPLES</t>
  </si>
  <si>
    <t xml:space="preserve"> 6.3 </t>
  </si>
  <si>
    <t>ORSE</t>
  </si>
  <si>
    <t>FORNECIMENTO E INSTALAÇÃO DE CHAPAS DE POLICARBONATO, E=8MM EM TOLDO/COBERTURA/FECHAMENTO/ETC - REV 01</t>
  </si>
  <si>
    <t xml:space="preserve"> 6.4 </t>
  </si>
  <si>
    <t xml:space="preserve"> ED-50648 </t>
  </si>
  <si>
    <t>CALHA EM CHAPA GALVANIZADA, ESP. 0,8MM (GSG-22), COM DESENVOLVIMENTO DE 33CM, INCLUSIVE IÇAMENTO MANUAL VERTICAL</t>
  </si>
  <si>
    <t xml:space="preserve"> 6.5 </t>
  </si>
  <si>
    <t xml:space="preserve"> ED-50675 </t>
  </si>
  <si>
    <t>RUFO E CONTRARRUFO EM CHAPA GALVANIZADA, ESP. 0,65MM (GSG-24), COM DESENVOLVIMENTO DE 15CM, INCLUSIVE IÇAMENTO MANUAL VERTICAL</t>
  </si>
  <si>
    <t xml:space="preserve"> 6.6 </t>
  </si>
  <si>
    <t xml:space="preserve"> ED-48429 </t>
  </si>
  <si>
    <t>COBERTURA EM TELHA METÁLICA GALVANIZADA TRAPEZOIDAL, TIPO DUPLA TERMOACÚSTICA COM DUAS FACES TRAPEZOIDAIS, ESP. 0,43MM, PREENCHIMENTO EM POLIESTIRENO EXPANDIDO/ISOPOR COM ESP. 30MM, ACABAMENTO NATURAL, INCLUSIVE ACESSÓRIOS PARA FIXAÇÃO, FORNECIMENTO E INSTALAÇÃO</t>
  </si>
  <si>
    <t xml:space="preserve"> 7 </t>
  </si>
  <si>
    <t>REVESTIMENTOS- PISOS, PAREDES E TETOS</t>
  </si>
  <si>
    <t xml:space="preserve"> 7.1 </t>
  </si>
  <si>
    <t>PISOS</t>
  </si>
  <si>
    <t xml:space="preserve"> 7.1.1 </t>
  </si>
  <si>
    <t xml:space="preserve"> ED-50621 </t>
  </si>
  <si>
    <t>SÓCULO COM ENCHIMENTO EM TIJOLOS MACIÇOS, ALTURA  DE 10CM À 12CM, INCLUSIVE ACABAMENTO FINAL EM ARGAMASSA, ESP. 20MM, APLICAÇÃO MANUAL</t>
  </si>
  <si>
    <t xml:space="preserve"> 7.1.2 </t>
  </si>
  <si>
    <t xml:space="preserve"> ED-51144 </t>
  </si>
  <si>
    <t>PASSEIOS DE CONCRETO E = 8 CM, FCK = 15 MPA PADRÃO PREFEITURA (ENTORNO EDIFICAÇÃO)</t>
  </si>
  <si>
    <t xml:space="preserve"> 7.1.3 </t>
  </si>
  <si>
    <t xml:space="preserve"> ED-50418 </t>
  </si>
  <si>
    <t>EXECUÇÃO DE PAVIMENTO INTERTRAVADO, ESPESSURA 8CM, FCK 35MPA, INCLUINDO FORNECIMENTO E TRANSPORTE DE TODOS OS MATERIAIS E COLCHÃO DE ASSENTAMENTO COM ESPESSURA 6CM</t>
  </si>
  <si>
    <t xml:space="preserve"> 7.1.4 </t>
  </si>
  <si>
    <t xml:space="preserve"> ED-51139 </t>
  </si>
  <si>
    <t>GUIA DE MEIO-FIO, EM CONCRETO COM FCK 20MPA, PRÉ-MOLDADA, MFC-01 PADRÃO DER-MG, DIMENSÕES (12X16,7X35)CM, EXCLUSIVE SARJETA, INCLUSIVE ESCAVAÇÃO, APILOAMENTO E TRANSPORTE COM RETIRADA DO MATERIAL ESCAVADO (EM CAÇAMBA)</t>
  </si>
  <si>
    <t xml:space="preserve"> 7.1.5 </t>
  </si>
  <si>
    <t xml:space="preserve"> ED-14763 </t>
  </si>
  <si>
    <t>SARJETA DE CONCRETO URBANO (SCU), TIPO 2, COM FCK 15 MPA, LARGURA DE 50CM COM INCLINAÇÃO DE 15%, ESP. 7CM, PADRÃO DER-MG, EXCLUSIVE MEIO-FIO, INCLUSIVE ESCAVAÇÃO, APILAOMENTO E TRANSPORTE COM RETIRADA DO MATERIAL ESCAVADO (EM CAÇAMBA)</t>
  </si>
  <si>
    <t xml:space="preserve"> 7.1.6 </t>
  </si>
  <si>
    <t xml:space="preserve"> ED-50771 </t>
  </si>
  <si>
    <t>RODAPÉ COM REVESTIMENTO EM CERÂMICA ESMALTADA COMERCIAL, ALTURA 10CM, PEI IV, ASSENTAMENTO COM ARGAMASSA INDUSTRIALIZADA, INCLUSIVE REJUNTAMENTO</t>
  </si>
  <si>
    <t xml:space="preserve"> 7.1.7 </t>
  </si>
  <si>
    <t xml:space="preserve"> ED-51002 </t>
  </si>
  <si>
    <t>SOLEIRA DE GRANITO CINZA ANDORINHA E = 2 CM</t>
  </si>
  <si>
    <t xml:space="preserve"> 7.1.8 </t>
  </si>
  <si>
    <t>PASSEIOS DE CONCRETO E = 8 CM, FCK = 15 MPA PADRÃO PREFEITURA - CALÇADA ACESSO</t>
  </si>
  <si>
    <t xml:space="preserve"> 7.1.9 </t>
  </si>
  <si>
    <t xml:space="preserve"> ED-15226 </t>
  </si>
  <si>
    <t>PISO PODOTÁTIL DE CONCRETO, ALERTA, APLICADO EM PISO (20X20CM) COM JUNTA SECA, COR VERMELHO/AMARELO, ASSENTAMENTO COM ARGAMASSA INDUSTRIALIZADA, INCLUSIVE FORNECIMENTO E INSTALAÇÃO</t>
  </si>
  <si>
    <t xml:space="preserve"> 7.1.10 </t>
  </si>
  <si>
    <t xml:space="preserve"> ED-50569 </t>
  </si>
  <si>
    <t>CONTRAPISO DESEMPENADO COM ARGAMASSA, TRAÇO 1:3 (CIMENTO E AREIA), ESP. 50MM</t>
  </si>
  <si>
    <t xml:space="preserve"> 7.1.11 </t>
  </si>
  <si>
    <t xml:space="preserve"> ED-50170 </t>
  </si>
  <si>
    <t>CAMADA DE REGULARIZAÇÃO COM ARGAMASSA, TRAÇO 1:3 (CIMENTO E AREIA), ESP. 30MM, APLICAÇÃO MANUAL, PREPARO MECÂNICO</t>
  </si>
  <si>
    <t xml:space="preserve"> 7.1.12 </t>
  </si>
  <si>
    <t xml:space="preserve"> 87262 </t>
  </si>
  <si>
    <t>SINAPI</t>
  </si>
  <si>
    <t>REVESTIMENTO CERÂMICO PARA PISO COM PLACAS TIPO PORCELANATO DE DIMENSÕES 60X60 CM APLICADA EM AMBIENTES DE ÁREA ENTRE 5 M² E 10 M². AF_06/2014</t>
  </si>
  <si>
    <t xml:space="preserve"> 7.2 </t>
  </si>
  <si>
    <t>PAREDE</t>
  </si>
  <si>
    <t xml:space="preserve"> 7.2.1 </t>
  </si>
  <si>
    <t xml:space="preserve"> ED-50727 </t>
  </si>
  <si>
    <t>CHAPISCO COM ARGAMASSA, TRAÇO 1:3 (CIMENTO E AREIA), ESP. 5MM, APLICADO EM ALVENARIA/ESTRUTURA DE CONCRETO COM COLHER, PREPARO MECÂNICO</t>
  </si>
  <si>
    <t xml:space="preserve"> 7.2.2 </t>
  </si>
  <si>
    <t xml:space="preserve"> ED-50761 </t>
  </si>
  <si>
    <t>REBOCO COM ARGAMASSA, TRAÇO 1:2:8 (CIMENTO, CAL E AREIA), ESP. 20MM, APLICAÇÃO MANUAL, PREPARO MECÂNICO</t>
  </si>
  <si>
    <t xml:space="preserve"> 7.2.3 </t>
  </si>
  <si>
    <t xml:space="preserve"> ED-50474 </t>
  </si>
  <si>
    <t>EMASSAMENTO EM PAREDE COM MASSA ACRÍLICA, DUAS (2) DEMÃOS, INCLUSIVE LIXAMENTO PARA PINTURA</t>
  </si>
  <si>
    <t xml:space="preserve"> 7.2.4 </t>
  </si>
  <si>
    <t xml:space="preserve"> ED-50451 </t>
  </si>
  <si>
    <t>PINTURA ACRÍLICA EM PAREDE, DUAS (2) DEMÃOS, EXCLUSIVE SELADOR ACRÍLICO E MASSA ACRÍLICA/CORRIDA (PVA)</t>
  </si>
  <si>
    <t xml:space="preserve"> 7.2.5 </t>
  </si>
  <si>
    <t xml:space="preserve"> ED-50519 </t>
  </si>
  <si>
    <t>PINTURA COM TEXTURA ACRÍLICA COM DESEMPENADEIRA DE AÇO, INCLUSIVE UMA (1) DEMÃO DE SELADOR ACRÍLICO</t>
  </si>
  <si>
    <t xml:space="preserve"> 7.2.6 </t>
  </si>
  <si>
    <t xml:space="preserve"> ED-50732 </t>
  </si>
  <si>
    <t>EMBOÇO COM ARGAMASSA, TRAÇO 1:6 (CIMENTO E AREIA), ESP. 20MM, APLICAÇÃO MANUAL, PREPARO MECÂNICO</t>
  </si>
  <si>
    <t xml:space="preserve"> 7.2.7 </t>
  </si>
  <si>
    <t xml:space="preserve"> ED-50716 </t>
  </si>
  <si>
    <t>REVESTIMENTO COM AZULEJO BRANCO (15X15CM), JUNTA A PRUMO, ASSENTAMENTO COM ARGAMASSA INDUSTRIALIZADA, INCLUSIVE REJUNTAMENTO</t>
  </si>
  <si>
    <t xml:space="preserve"> 7.2.8 </t>
  </si>
  <si>
    <t xml:space="preserve"> ED-50717 </t>
  </si>
  <si>
    <t>REVESTIMENTO COM AZULEJO BRANCO (20X20CM), JUNTA A PRUMO, ASSENTAMENTO COM ARGAMASSA INDUSTRIALIZADA, INCLUSIVE REJUNTAMENTO</t>
  </si>
  <si>
    <t xml:space="preserve"> 7.3 </t>
  </si>
  <si>
    <t>TETO</t>
  </si>
  <si>
    <t xml:space="preserve"> 7.3.1 </t>
  </si>
  <si>
    <t xml:space="preserve"> ED-50486 </t>
  </si>
  <si>
    <t>EMASSAMENTO EM FORRO DE GESSO COM MASSA CORRIDA (PVA), UMA (1) DEMÃO, INCLUSIVE LIXAMENTO PARA PINTURA</t>
  </si>
  <si>
    <t xml:space="preserve"> 7.3.2 </t>
  </si>
  <si>
    <t xml:space="preserve"> ED-50452 </t>
  </si>
  <si>
    <t>PINTURA ACRÍLICA EM TETO, DUAS (2) DEMÃOS, EXCLUSIVE SELADOR ACRÍLICO E MASSA ACRÍLICA/CORRIDA (PVA)</t>
  </si>
  <si>
    <t xml:space="preserve"> 7.3.3 </t>
  </si>
  <si>
    <t xml:space="preserve"> CP-053 </t>
  </si>
  <si>
    <t>FORRO EM CHAPA DE GESSO ACARTONADA RU, ESP. 12,5MM, COM FIXAÇÃO DO TIPO ESTRUTURADA EM PERFIL METÁLICO, EXCLUSIVE PERFIL TABICA, SANCA E MOLDURA, INCLUSIVE ACESSÓRIOS E FIXAÇÃO</t>
  </si>
  <si>
    <t xml:space="preserve"> 7.3.4 </t>
  </si>
  <si>
    <t xml:space="preserve"> ED-49686 </t>
  </si>
  <si>
    <t>FORRO EM CHAPA DE GESSO ACARTONADA, ESP. 12,5MM, COM FIXAÇÃO DO TIPO ESTRUTURADA EM PERFIL METÁLICO, EXCLUSIVE PERFIL TABICA, SANCA E MOLDURA, INCLUSIVE ACESSÓRIOS E FIXAÇÃO</t>
  </si>
  <si>
    <t xml:space="preserve"> 7.3.5 </t>
  </si>
  <si>
    <t xml:space="preserve"> ED-50480 </t>
  </si>
  <si>
    <t>EMASSAMENTO EM TETO COM MASSA CORRIDA (PVA), DUAS (2) DEMÃOS, INCLUSIVE LIXAMENTO PARA PINTURA</t>
  </si>
  <si>
    <t xml:space="preserve"> 8 </t>
  </si>
  <si>
    <t>ESQUADRIAS</t>
  </si>
  <si>
    <t xml:space="preserve"> 8.1 </t>
  </si>
  <si>
    <t>MADEIRA</t>
  </si>
  <si>
    <t xml:space="preserve"> 8.1.1 </t>
  </si>
  <si>
    <t xml:space="preserve"> ED-49601 </t>
  </si>
  <si>
    <t>P1-PORTA DE ABRIR, MADEIRA DE LEI PRANCHETA PARA PINTURA COMPLETA 70 X 210 CM,COM FERRAGENS EM FERRO LATONADO</t>
  </si>
  <si>
    <t xml:space="preserve"> 8.1.2 </t>
  </si>
  <si>
    <t xml:space="preserve"> ED-49602 </t>
  </si>
  <si>
    <t>P2-PORTA DE ABRIR, MADEIRA DE LEI PRANCHETA PARA PINTURA COMPLETA 80 X 210 CM,COM FERRAGENS EM FERRO LATONADO</t>
  </si>
  <si>
    <t xml:space="preserve"> 8.1.3 </t>
  </si>
  <si>
    <t>SBC</t>
  </si>
  <si>
    <t>P3 - PORTA COMPLETA MADEIRA 1 FL.1,20x2,10m-COM VISOR</t>
  </si>
  <si>
    <t xml:space="preserve"> 8.1.4 </t>
  </si>
  <si>
    <t xml:space="preserve"> CP-48431 </t>
  </si>
  <si>
    <t>P4(A) - PORTA EM MADEIRA ALMOFADADA (MUIRACATIARA), 0.80 X 2.10 M, PARA SANITÁRIO DE DEFICIENTE FÍSICO (INCLUSIVE FERRAGENS, FECHADURA, SUPORTE E CHAPA DE ALUMÍNIO E=1MM, EXCLUSIVE BATENTE) - REV 01</t>
  </si>
  <si>
    <t xml:space="preserve"> 8.1.5 </t>
  </si>
  <si>
    <t xml:space="preserve"> 13034 </t>
  </si>
  <si>
    <t>P4(B) - PORTA EM MADEIRA COMPENSADA (CANELA), LISA, SEMI-ÔCA, (0.80 X 1,60 A 2.10 M), REVESTIDA C/FÓRMICA, INCLUSIVE FERRAGENS (LIVRE/OCUPADO), PARA USO EM DIVISÓRIAS GRANITO OU MÁRMORE</t>
  </si>
  <si>
    <t xml:space="preserve"> 8.1.6 </t>
  </si>
  <si>
    <t xml:space="preserve"> 8258 </t>
  </si>
  <si>
    <t>P5-PORTA EM MADEIRA DE LEI, DE CORRER, LISA, SEMI-ÔCA 0,80X2,10M, INCLUSIVE BATENTES E FERRAGENS</t>
  </si>
  <si>
    <t xml:space="preserve"> 8.1.7 </t>
  </si>
  <si>
    <t>P6-PORTA EM MADEIRA COMPENSADA (CANELA), LISA, SEMI-ÔCA, (0.80 X 1,60 A 2.10 M), REVESTIDA C/FÓRMICA, INCLUSIVE FERRAGENS (LIVRE/OCUPADO), PARA USO EM DIVISÓRIAS GRANITO OU MÁRMORE</t>
  </si>
  <si>
    <t xml:space="preserve"> 8.1.8 </t>
  </si>
  <si>
    <t xml:space="preserve"> ED-50493 </t>
  </si>
  <si>
    <t>PINTURA ESMALTE EM ESQUADRIA DE MADEIRA, DUAS (2) DEMÃOS, INCLUSIVE UMA (1) DEMÃO DE FUNDO NIVELADOR, EXCLUSIVE MASSA A ÓLEO</t>
  </si>
  <si>
    <t xml:space="preserve"> 8.2 </t>
  </si>
  <si>
    <t>ALUMÍNIO</t>
  </si>
  <si>
    <t xml:space="preserve"> 8.2.1 </t>
  </si>
  <si>
    <t xml:space="preserve"> ED-29481 </t>
  </si>
  <si>
    <t>JANELA EM ALUMÍNIO MÁXIM-AR COM ALTURA DE 60CM, LINHA 25/SUPREMA, ACABAMENTO ANODIZADO NATURAL, INCLUSIVE PERFIS, VIDRO LISO 4MM E INSTALAÇÃO, EXCLUSIVE FERRAGENS PARA MÓDULO DE JANELA DE ALUMÍNIO MÁXIM-AR</t>
  </si>
  <si>
    <t xml:space="preserve"> 8.2.2 </t>
  </si>
  <si>
    <t xml:space="preserve"> 91341 </t>
  </si>
  <si>
    <t>P7,P8 E P11-PORTA EM ALUMÍNIO DE ABRIR TIPO VENEZIANA COM GUARNIÇÃO, FIXAÇÃO COM PARAFUSOS - FORNECIMENTO E INSTALAÇÃO. AF_12/2019</t>
  </si>
  <si>
    <t xml:space="preserve"> 8.2.3 </t>
  </si>
  <si>
    <t xml:space="preserve"> CP-48446 </t>
  </si>
  <si>
    <t>JANELA EM ALUMÍNIO DE CORRER COM 2 FOLHAS, LINHA 25/SUPREMA, ACABAMENTO ANODIZADO NATURAL, INCLUSIVE PERFIS, VIDRO 4MM E INSTALAÇÃO, EXCLUSIVE FERRAGENS PARA JANELA DE ALUMÍNIO DE CORRER</t>
  </si>
  <si>
    <t xml:space="preserve"> 8.2.4 </t>
  </si>
  <si>
    <t xml:space="preserve"> ED-50997 </t>
  </si>
  <si>
    <t>PEITORIL DE GRANITO CINZA ANDORINHA E = 2 CM</t>
  </si>
  <si>
    <t xml:space="preserve"> 8.2.5 </t>
  </si>
  <si>
    <t xml:space="preserve"> 11732 </t>
  </si>
  <si>
    <t>P7, J6 - TELA GALVANIZADA MOSQUITEIRO EM QUADRO DIM. 1,0X1,0M, FORMADO POR CANTONEIRA ALUMINIO1"X1/8"+ BARRA CHATA ALUMINIO 7/8"X1/8"</t>
  </si>
  <si>
    <t xml:space="preserve"> 8.2.6 </t>
  </si>
  <si>
    <t xml:space="preserve"> 11944 </t>
  </si>
  <si>
    <t>GUICHÊ- JANELA EM ALUMÍNIO, COR N/P/B, MOLDURA-VIDRO, TIPO GUILHOTINA, EXCLUSIVE VIDRO</t>
  </si>
  <si>
    <t xml:space="preserve"> 8.2.7 </t>
  </si>
  <si>
    <t xml:space="preserve"> ED-50982 </t>
  </si>
  <si>
    <t>PT2 - PORTÃO DE FERRO PADRÃO, EM CHAPA (TIPO LAMBRI), COLOCADO COM CADEADO</t>
  </si>
  <si>
    <t xml:space="preserve"> 8.2.8 </t>
  </si>
  <si>
    <t xml:space="preserve"> ED-50983 </t>
  </si>
  <si>
    <t>PT3-PORTÃO DE GRADE COLOCADO COM CADEADO</t>
  </si>
  <si>
    <t xml:space="preserve"> 8.2.9 </t>
  </si>
  <si>
    <t xml:space="preserve"> ED-50984 </t>
  </si>
  <si>
    <t>PT4 -PORTÃO DE TUBO DE FERRO COLOCADO COM CADEADO</t>
  </si>
  <si>
    <t xml:space="preserve"> 8.2.10 </t>
  </si>
  <si>
    <t xml:space="preserve"> 11445 </t>
  </si>
  <si>
    <t>PT5 - GRADIL TELADO PARA SUBSTAÇÃO, CONFECCIONADO EM TUBO GALVANIZADO DE 38,10MM, TELA GALVANIZADA DE 1/2", FIO 12, COM PINTURA PRETA FOSCA</t>
  </si>
  <si>
    <t xml:space="preserve"> 8.3 </t>
  </si>
  <si>
    <t>VIDRO</t>
  </si>
  <si>
    <t xml:space="preserve"> 8.3.1 </t>
  </si>
  <si>
    <t xml:space="preserve"> CP-031 </t>
  </si>
  <si>
    <t>P9-PORTA DE ABRIR COM MOLA HIDRÁULICA, DUAS FOLHAS DE 60 CM EM VIDRO TEMPERADO, 120X240 CM, ESPESSURA 10 MM, INCLUSIVE ACESSÓRIOS (AMBULÂNCIA)</t>
  </si>
  <si>
    <t xml:space="preserve"> 8.3.2 </t>
  </si>
  <si>
    <t xml:space="preserve"> CP-032 </t>
  </si>
  <si>
    <t>PORTA DE ABRIR COM MOLA HIDRÁULICA, DUAS FOLHAS DE 75 CM EM VIDRO TEMPERADO, 150X280 CM, ESPESSURA 10 MM, INCLUSIVE ACESSÓRIOS</t>
  </si>
  <si>
    <t xml:space="preserve"> 8.3.3 </t>
  </si>
  <si>
    <t xml:space="preserve"> CP-033 </t>
  </si>
  <si>
    <t>COTAÇÃO</t>
  </si>
  <si>
    <t xml:space="preserve"> 8.3.4 </t>
  </si>
  <si>
    <t xml:space="preserve"> ED-51156 </t>
  </si>
  <si>
    <t>GUICHÊ -VIDRO COMUM TRANSPARENTE INCOLOR, ESP. 4MM, INCLUSIVE FIXAÇÃO E VEDAÇÃO COM GUARNIÇÃO/GAXETA DE BORRACHA NEOPRENE, FORNECIMENTO E INSTALAÇÃO, EXCLUSIVE CAIXILHO/PERFIL</t>
  </si>
  <si>
    <t xml:space="preserve"> 9 </t>
  </si>
  <si>
    <t>INSTALAÇÕES ELÉTRICAS</t>
  </si>
  <si>
    <t xml:space="preserve"> 9.1 </t>
  </si>
  <si>
    <t>PADRÃO DE ENTRADA TRIFÁSICO 125A AÉREO</t>
  </si>
  <si>
    <t xml:space="preserve"> 9.1.1 </t>
  </si>
  <si>
    <t xml:space="preserve"> ED-20588 </t>
  </si>
  <si>
    <t>ENTRADA DE ENERGIA AÉREA, TIPO C8, PADRÃO CEMIG, CARGA INSTALADA DE 66,1KVA ATÉ 75KVA, TRIFÁSICO, COM SAÍDA SUBTERRÂNEA, INCLUSIVE POSTE, CAIXA PARA MEDIDOR, DISJUNTOR, BARRAMENTO, ATERRAMENTO E ACESSÓRIOS</t>
  </si>
  <si>
    <t xml:space="preserve"> 9.1.2 </t>
  </si>
  <si>
    <t xml:space="preserve"> ED-49200 </t>
  </si>
  <si>
    <t>CAIXA DE INSPEÇÃO EM CONCRETO, TIPO "ZB" GARAGEM, PADRÃO CEMIG, DIMENSÃO (52X44)CM, ALTURA 70CM, COM TAMPA E ARO ARTICULADO EM FERRO FUNDIDO, INCLUSIVE ESCAVAÇÃO, APILOAMENTO, LASTRO DE BRITA, REATERRO E TRANSPORTE E RETIRADA DO MATERIAL ESCAVADO (EM CAÇAMBA)</t>
  </si>
  <si>
    <t xml:space="preserve"> 9.2 </t>
  </si>
  <si>
    <t>PONTOS ELÉTRICOS</t>
  </si>
  <si>
    <t xml:space="preserve"> 9.2.1 </t>
  </si>
  <si>
    <t xml:space="preserve"> ED-27073 </t>
  </si>
  <si>
    <t>LUMINÁRIA COMERCIAL COM DIFUSOR DE EMBUTIR, PARA DUAS (2) LÂMPADAS TUBULARES LED 2X18W-ØT8, FORNECIMENTO E INSTALAÇÃO, EXCLUSIVE BASE E LÂMPADA</t>
  </si>
  <si>
    <t xml:space="preserve"> 9.2.2 </t>
  </si>
  <si>
    <t xml:space="preserve"> ED-13338 </t>
  </si>
  <si>
    <t>LUMINÁRIA COMERCIAL CHANFRADA DE SOBREPOR COMPLETA, PARA DUAS (2) LÂMPADAS TUBULARES LED 2X18W-ØT8, TEMPERATURA DA COR 6500K, FORNECIMENTO E INSTALAÇÃO, INCLUSIVE BASE E LÂMPADAS</t>
  </si>
  <si>
    <t xml:space="preserve"> 9.2.3 </t>
  </si>
  <si>
    <t xml:space="preserve"> ED-13345 </t>
  </si>
  <si>
    <t>LUMINÁRIA ARANDELA TIPO MEIA-LUA COMPLETA, DIÂMETRO 25 CM, PARA UMA (1) LÂMPADA LED, POTÊNCIA 15W, BULBO A65, FORNECIMENTO E INSTALAÇÃO, INCLUSIVE BASE E LÂMPADA</t>
  </si>
  <si>
    <t xml:space="preserve"> 9.2.4 </t>
  </si>
  <si>
    <t xml:space="preserve"> ED-49496 </t>
  </si>
  <si>
    <t>PROJETOR EXTERNO PARA LÂMPADA A VAPOR DE MERCÚRIO , DE IODETO METÁLICO OU DE SÓDIO, COM ÂNGULO REGULÁVEL, COM ALOJAMENTO PARA REATOR, COMPLETO</t>
  </si>
  <si>
    <t xml:space="preserve"> 9.2.5 </t>
  </si>
  <si>
    <t xml:space="preserve"> ED-49523 </t>
  </si>
  <si>
    <t>RELÉ FOTOELÉTRICO, TENSÃO 120V COM CAPACIDADE DE CARGA 1200VA, INCLUSIVE BASE E INSTALAÇÃO</t>
  </si>
  <si>
    <t xml:space="preserve"> 9.2.6 </t>
  </si>
  <si>
    <t xml:space="preserve"> ED-50227 </t>
  </si>
  <si>
    <t>PONTO DE EMBUTIR PARA UM (1) INTERRUPTOR SIMPLES (10A-250V), COM PLACA 4"X2" DE UM (1) POSTO, COM ELETRODUTO FLEXÍVEL CORRUGADO, ANTI-CHAMA, DN 25MM (3/4"), EMBUTIDO NA ALVENARIA E CABO DE COBRE FLEXÍVEL, CLASSE 5, ISOLAMENTO TIPO LSHF/ATOX, NÃO HALOGENADO, SEÇÃO 1,5MM2 (70°C-450/750V), COM DISTÂNCIA DE ATÉ DEZ (10) METROS DO PONTO DE DERIVAÇÃO, INCLUSIVE CAIXA DE LIGAÇÃO, SUPORTE E FIXAÇÃO DO ELETRODUTO COM ENCHIMENTO DO RASGO NA ALVENARIA/CONCRETO COM ARGAMASSA</t>
  </si>
  <si>
    <t>PT</t>
  </si>
  <si>
    <t xml:space="preserve"> 9.2.7 </t>
  </si>
  <si>
    <t xml:space="preserve"> CP-065 </t>
  </si>
  <si>
    <t>PONTO DE EMBUTIR PARA UM (1) INTERRUPTOR INTERMEDIÁRIO (10A-250V), COM PLACA 4"X2" DE UM (1) POSTO, COM ELETRODUTO FLEXÍVEL CORRUGADO, ANTI-CHAMA, DN 25MM (3/4"), EMBUTIDO NA ALVENARIA E CABO DE COBRE FLEXÍVEL, CLASSE 5, ISOLAMENTO TIPO LSHF/ATOX, NÃO HALOGENADO, SEÇÃO 1,5MM2 (70°C-450/750V), COM DISTÂNCIA DE ATÉ DEZ (10) METROS DO PONTO DE DERIVAÇÃO, INCLUSIVE CAIXA DE LIGAÇÃO, SUPORTE E FIXAÇÃO DO ELETRODUTO COM ENCHIMENTO DO RASGO NA ALVENARIA/CONCRETO COM ARGAMASSA</t>
  </si>
  <si>
    <t xml:space="preserve"> 9.2.8 </t>
  </si>
  <si>
    <t xml:space="preserve"> CP-063 </t>
  </si>
  <si>
    <t>PONTO DE EMBUTIR PARA UM (1) INTERRUPTOR PARALELO (10A-250V), COM PLACA 4"X2" DE UM (1) POSTO, COM ELETRODUTO FLEXÍVEL CORRUGADO, ANTI-CHAMA, DN 25MM (3/4"), EMBUTIDO NA ALVENARIA E CABO DE COBRE FLEXÍVEL, CLASSE 5, ISOLAMENTO TIPO LSHF/ATOX, NÃO HALOGENADO, SEÇÃO 1,5MM2 (70°C-450/750V), COM DISTÂNCIA DE ATÉ DEZ (10) METROS DO PONTO DE DERIVAÇÃO, INCLUSIVE CAIXA DE LIGAÇÃO, SUPORTE E FIXAÇÃO DO ELETRODUTO COM ENCHIMENTO DO RASGO NA ALVENARIA/CONCRETO COM ARGAMASSA</t>
  </si>
  <si>
    <t xml:space="preserve"> 9.2.9 </t>
  </si>
  <si>
    <t xml:space="preserve"> CP-064 </t>
  </si>
  <si>
    <t>PONTO DE EMBUTIR PARA UM (1) INTERRUPTOR DUPLO (10A-250V), COM PLACA 4"X2" DE DOIS (2) POSTOS, COM ELETRODUTO FLEXÍVEL CORRUGADO, ANTI-CHAMA, DN 25MM (3/4"), EMBUTIDO NA ALVENARIA E CABO DE COBRE FLEXÍVEL, CLASSE 5, ISOLAMENTO TIPO LSHF/ATOX, NÃO HALOGENADO, SEÇÃO 1,5MM2 (70°C-450/750V), COM DISTÂNCIA DE ATÉ DEZ (10) METROS DO PONTO DE DERIVAÇÃO, INCLUSIVE CAIXA DE LIGAÇÃO, SUPORTE E FIXAÇÃO DO ELETRODUTO COM ENCHIMENTO DO RASGO NA ALVENARIA/CONCRETO COM ARGAMASSA</t>
  </si>
  <si>
    <t xml:space="preserve"> 9.2.10 </t>
  </si>
  <si>
    <t xml:space="preserve"> CP-066 </t>
  </si>
  <si>
    <t>PONTO DE EMBUTIR PARA UM (1) INTERRUPTOR SIMPLES E UM (1) INTERRUPTOR PARALELO (10A-250V), COM PLACA 4"X2" DE UM (2) POSTOS, COM ELETRODUTO FLEXÍVEL CORRUGADO, ANTI-CHAMA, DN 25MM (3/4"), EMBUTIDO NA ALVENARIA E CABO DE COBRE FLEXÍVEL, CLASSE 5, ISOLAMENTO TIPO LSHF/ATOX, NÃO HALOGENADO, SEÇÃO 1,5MM2 (70°C-450/750V), COM DISTÂNCIA DE ATÉ DEZ (10) METROS DO PONTO DE DERIVAÇÃO, INCLUSIVE CAIXA DE LIGAÇÃO, SUPORTE E FIXAÇÃO DO ELETRODUTO COM ENCHIMENTO DO RASGO NA ALVENARIA/CONCRETO COM ARGAMASSA</t>
  </si>
  <si>
    <t xml:space="preserve"> 9.2.11 </t>
  </si>
  <si>
    <t xml:space="preserve"> CP-068 </t>
  </si>
  <si>
    <t>PONTO DE EMBUTIR PARA UM (1) INTERRUPTOR SIMPLES E UM (1) INTERRUPTOR INTERMEDIÁRIO (10A-250V), COM PLACA 4"X2" DE UM (2) POSTOS, COM ELETRODUTO FLEXÍVEL CORRUGADO, ANTI-CHAMA, DN 25MM (3/4"), EMBUTIDO NA ALVENARIA E CABO DE COBRE FLEXÍVEL, CLASSE 5, ISOLAMENTO TIPO LSHF/ATOX, NÃO HALOGENADO, SEÇÃO 1,5MM2 (70°C-450/750V), COM DISTÂNCIA DE ATÉ DEZ (10) METROS DO PONTO DE DERIVAÇÃO, INCLUSIVE CAIXA DE LIGAÇÃO, SUPORTE E FIXAÇÃO DO ELETRODUTO COM ENCHIMENTO DO RASGO NA ALVENARIA/CONCRETO COM ARGAMASSA</t>
  </si>
  <si>
    <t xml:space="preserve"> 9.2.12 </t>
  </si>
  <si>
    <t xml:space="preserve"> CP-061 </t>
  </si>
  <si>
    <t>PONTO DE EMBUTIR PARA DOIS (2) INTERRUPTOR SIMPLES E DOIS (2) PARALELOS (10A-250V), COM PLACA 4"X4" DE QUATRO (4) POSTOS, COM ELETRODUTO FLEXÍVEL CORRUGADO, ANTI-CHAMA, DN 25MM (3/4"), EMBUTIDO NA ALVENARIA E CABO DE COBRE FLEXÍVEL, CLASSE 5, ISOLAMENTO TIPO LSHF/ATOX, NÃO HALOGENADO, SEÇÃO 1,5MM2 (70°C-450/750V), COM DISTÂNCIA DE ATÉ DEZ (10) METROS DO PONTO DE DERIVAÇÃO, INCLUSIVE CAIXA DE LIGAÇÃO, SUPORTE E FIXAÇÃO DO ELETRODUTO COM ENCHIMENTO DO RASGO NA ALVENARIA/CONCRETO COM ARGAMASSA</t>
  </si>
  <si>
    <t xml:space="preserve"> 9.2.13 </t>
  </si>
  <si>
    <t xml:space="preserve"> ED-50232 </t>
  </si>
  <si>
    <t>PONTO DE EMBUTIR PARA UMA (1) TOMADA PADRÃO, TRÊS (3) POLOS (2P+T/10A-250V), COM PLACA 4"X2" DE UM (1) POSTO, COM ELETRODUTO FLEXÍVEL CORRUGADO, ANTI-CHAMA, DN 25MM (3/4"), EMBUTIDO NA ALVENARIA E CABO DE COBRE FLEXÍVEL, CLASSE 5, ISOLAMENTO TIPO LSHF/ATOX, NÃO HALOGENADO, SEÇÃO 2,5MM2 (70°C-450/750V), COM DISTÂNCIA DE ATÉ DEZ (10) METROS DO PONTO DE DERIVAÇÃO, INCLUSIVE CAIXA DE LIGAÇÃO, SUPORTE E FIXAÇÃO DO ELETRODUTO COM ENCHIMENTO DO RASGO NA ALVENARIA/CONCRETO COM ARGAMASSA</t>
  </si>
  <si>
    <t xml:space="preserve"> 9.2.14 </t>
  </si>
  <si>
    <t xml:space="preserve"> CP-058 </t>
  </si>
  <si>
    <t>COMPOSIÇÃO PARAMÉTRICA DE PONTO ELÉTRICO DE TOMADA ESPECIAL (20A/250V) EM EDIFÍCIO RESIDENCIAL COM ELETRODUTO EMBUTIDO EM RASGOS NAS PAREDES, INCLUSO TOMADA, ELETRODUTO, CABO, RASGO, QUEBRA E CHUMBAMENTO. AF_11/2022</t>
  </si>
  <si>
    <t xml:space="preserve"> 9.2.15 </t>
  </si>
  <si>
    <t xml:space="preserve"> CP-057 </t>
  </si>
  <si>
    <t>PONTO DE EMBUTIR PARA UMA (1) TOMADA PADRÃO DUPLA, TRÊS (3) POLOS (2P+T/10A-250V), COM PLACA 4"X2" DE DOIS (2) POSTOS, COM ELETRODUTO FLEXÍVEL CORRUGADO, ANTI-CHAMA, DN 25MM (3/4"), EMBUTIDO NA ALVENARIA E CABO DE COBRE FLEXÍVEL, CLASSE 5, ISOLAMENTO TIPO LSHF/ATOX, NÃO HALOGENADO, SEÇÃO 2,5MM2 (70°C-450/750V), COM DISTÂNCIA DE ATÉ DEZ (10) METROS DO PONTO DE DERIVAÇÃO, INCLUSIVE CAIXA DE LIGAÇÃO, SUPORTE E FIXAÇÃO DO ELETRODUTO COM ENCHIMENTO DO RASGO NA ALVENARIA/CONCRETO COM ARGAMASSA</t>
  </si>
  <si>
    <t xml:space="preserve"> 9.2.16 </t>
  </si>
  <si>
    <t xml:space="preserve"> CP-059 </t>
  </si>
  <si>
    <t>COMPOSIÇÃO PARAMÉTRICA DE PONTO ELÉTRICO DE TOMADA ESPECIAL DUPLA (20A/250V) EM EDIFÍCIO RESIDENCIAL COM ELETRODUTO EMBUTIDO EM RASGOS NAS PAREDES, INCLUSO TOMADA, ELETRODUTO, CABO, RASGO, QUEBRA E CHUMBAMENTO. AF_11/2022</t>
  </si>
  <si>
    <t xml:space="preserve"> 9.2.17 </t>
  </si>
  <si>
    <t xml:space="preserve"> CP-067 </t>
  </si>
  <si>
    <t>COMPOSIÇÃO PARAMÉTRICA DE PONTO ELÉTRICO DE TOMADA DUPLA  - 1 ESPECIAL (20A/250V) + 1 PADRÃO (10A/250v) EM EDIFÍCIO RESIDENCIAL COM ELETRODUTO EMBUTIDO EM RASGOS NAS PAREDES, INCLUSO TOMADA, ELETRODUTO, CABO, RASGO, QUEBRA E CHUMBAMENTO. AF_11/2022</t>
  </si>
  <si>
    <t xml:space="preserve"> 9.2.18 </t>
  </si>
  <si>
    <t xml:space="preserve"> 104481 </t>
  </si>
  <si>
    <t>COMPOSIÇÃO PARAMÉTRICA DE PONTO ELÉTRICO DE TOMADA PARA CHUVEIRO (20A/250V) EM EDIFÍCIO RESIDENCIAL COM ELETRODUTO EMBUTIDO EM RASGOS NAS PAREDES, INCLUSO TOMADA, ELETRODUTO, CABO, RASGO, QUEBRA E CHUMBAMENTO. AF_11/2022</t>
  </si>
  <si>
    <t xml:space="preserve"> 9.2.19 </t>
  </si>
  <si>
    <t xml:space="preserve"> 3296 </t>
  </si>
  <si>
    <t>PONTO DE TOMADA 2P+T, ABNT, 10 A, DE USO GERAL, EM PISOS, COM ELETRODUTO DE PVC RÍGIDO EMBUTIDO, INCLUSIVE ATERRAMENTO</t>
  </si>
  <si>
    <t xml:space="preserve"> 9.2.20 </t>
  </si>
  <si>
    <t xml:space="preserve"> 748 </t>
  </si>
  <si>
    <t>FORNECIMENTO E INSTALAÇÃO DE ELETROCALHA METÁLICA 150 X  50 X 3000 MM (REF. VL 3.01 GE VALEMAM OU SIMILAR)</t>
  </si>
  <si>
    <t xml:space="preserve"> 9.2.21 </t>
  </si>
  <si>
    <t xml:space="preserve"> 12576 </t>
  </si>
  <si>
    <t>TAMPA DE ENCAIXE 150 X 3000 MM, ZINCADA, PARA ELETROCALHA METÁLICA</t>
  </si>
  <si>
    <t xml:space="preserve"> 9.2.22 </t>
  </si>
  <si>
    <t xml:space="preserve"> 8221 </t>
  </si>
  <si>
    <t>CRUZETA 150 X 50 MM PARA ELETROCALHA PERFURADA METÁLICA</t>
  </si>
  <si>
    <t xml:space="preserve"> 9.2.23 </t>
  </si>
  <si>
    <t xml:space="preserve"> 12585 </t>
  </si>
  <si>
    <t>TAMPA DE ENCAIXE PARA CRUZETA 150MM, ZINCADA, PARA ELETROCALHA METÁLICA</t>
  </si>
  <si>
    <t xml:space="preserve"> 9.2.24 </t>
  </si>
  <si>
    <t xml:space="preserve"> 13179 </t>
  </si>
  <si>
    <t>CURVA HORIZONTAL 90º PARA ELETROCALHA 150 X 50MM</t>
  </si>
  <si>
    <t xml:space="preserve"> 9.2.25 </t>
  </si>
  <si>
    <t xml:space="preserve"> 12484 </t>
  </si>
  <si>
    <t>TAMPA DE ENCAIXE PARA CURVA HORIZONTAL 150 X 150 MM, LISA, GALVANIZADA À FOGO, COM ÂNGULO 90°</t>
  </si>
  <si>
    <t xml:space="preserve"> 9.2.26 </t>
  </si>
  <si>
    <t xml:space="preserve"> ED-49318 </t>
  </si>
  <si>
    <t>ELETRODUTO DE AÇO GALVANIZADO LEVE, INCLUSIVE CONEXÕES, SUPORTES E FIXAÇÃO DN 25 (1")</t>
  </si>
  <si>
    <t xml:space="preserve"> 9.2.27 </t>
  </si>
  <si>
    <t xml:space="preserve"> ED-49321 </t>
  </si>
  <si>
    <t>ELETRODUTO DE AÇO GALVANIZADO MÉDIO, INCLUSIVE CONEXÕES, SUPORTES E FIXAÇÃO DN 50 (2")</t>
  </si>
  <si>
    <t xml:space="preserve"> 9.2.28 </t>
  </si>
  <si>
    <t xml:space="preserve"> ED-49295 </t>
  </si>
  <si>
    <t>DUTO CORRUGADO EM PEAD (POLIETILENO DE ALTA DENSIDADE), PARA PROTEÇÃO DE CABOS SUBTERRÂNEOS DN 40 MM (1.1/2")</t>
  </si>
  <si>
    <t xml:space="preserve"> 9.2.29 </t>
  </si>
  <si>
    <t xml:space="preserve"> ED-48951 </t>
  </si>
  <si>
    <t>CABO DE COBRE FLEXÍVEL, CLASSE 5, ISOLAMENTO TIPO LSHF/ATOX, NÃO HALOGENADO, ANTICHAMA, TERMOPLÁSTICO, UNIPOLAR, SEÇÃO 2,5 MM2, 70°C, 450/750V</t>
  </si>
  <si>
    <t xml:space="preserve"> 9.2.30 </t>
  </si>
  <si>
    <t xml:space="preserve"> ED-48956 </t>
  </si>
  <si>
    <t>CABO DE COBRE FLEXÍVEL, CLASSE 5, ISOLAMENTO TIPO LSHF/ATOX, NÃO HALOGENADO, ANTICHAMA, TERMOPLÁSTICO, UNIPOLAR, SEÇÃO 4 MM2, 70°C, 450/750V</t>
  </si>
  <si>
    <t xml:space="preserve"> 9.2.31 </t>
  </si>
  <si>
    <t xml:space="preserve"> ED-48961 </t>
  </si>
  <si>
    <t>CABO DE COBRE FLEXÍVEL, CLASSE 5, ISOLAMENTO TIPO LSHF/ATOX, NÃO HALOGENADO, ANTICHAMA, TERMOPLÁSTICO, UNIPOLAR, SEÇÃO 6 MM2, 70°C, 450/750V</t>
  </si>
  <si>
    <t xml:space="preserve"> 9.2.32 </t>
  </si>
  <si>
    <t xml:space="preserve"> ED-48981 </t>
  </si>
  <si>
    <t>CABO DE COBRE FLEXÍVEL, CLASSE 5, ISOLAMENTO TIPO LSHF/ATOX, NÃO HALOGENADO, ANTICHAMA, TERMOPLÁSTICO, UNIPOLAR, SEÇÃO 35 MM2, 70°C, 450/750V</t>
  </si>
  <si>
    <t xml:space="preserve"> 9.2.33 </t>
  </si>
  <si>
    <t xml:space="preserve"> ED-49013 </t>
  </si>
  <si>
    <t>CABO DE COBRE FLEXÍVEL, CLASSE 5, ISOLAMENTO TIPO EPR/HEPR, NÃO HALOGENADO, ANTICHAMA, TERMOFIXO, UNIPOLAR, SEÇÃO 70 MM2, 90°C, 0,6/1KV</t>
  </si>
  <si>
    <t xml:space="preserve"> 9.2.34 </t>
  </si>
  <si>
    <t xml:space="preserve"> ED-49071 </t>
  </si>
  <si>
    <t>CONDULETE DE ALUMÍNIO, TIPO "C", DIÂMETRO DE SAÍDA 1" (25MM), EXCLUSIVE MÓDULO E PLACA, INCLUSIVE FIXAÇÃO</t>
  </si>
  <si>
    <t xml:space="preserve"> 9.2.35 </t>
  </si>
  <si>
    <t xml:space="preserve"> ED-49122 </t>
  </si>
  <si>
    <t>CONDULETE DE ALUMÍNIO, TIPO "LL", DIÂMETRO DE SAÍDA 1" (25MM), EXCLUSIVE MÓDULO E PLACA, INCLUSIVE FIXAÇÃO</t>
  </si>
  <si>
    <t xml:space="preserve"> 9.2.36 </t>
  </si>
  <si>
    <t xml:space="preserve"> ED-49089 </t>
  </si>
  <si>
    <t>CONDULETE DE ALUMÍNIO, TIPO "T", DIÂMETRO DE SAÍDA 1" (25MM), EXCLUSIVE MÓDULO E PLACA, INCLUSIVE FIXAÇÃO</t>
  </si>
  <si>
    <t xml:space="preserve"> 9.2.37 </t>
  </si>
  <si>
    <t xml:space="preserve"> ED-17982 </t>
  </si>
  <si>
    <t>CONJUNTO PARA CONDULETE DE 1" (25MM) COM UMA (1) TOMADA PADRÃO, TRÊS (3) POLOS, CORRENTE 10A, TENSÃO 250V, (2P+T/10A-250V) E PLACA DE UM (1) POSTO, INCLUSIVE FORNECIMENTO, INSTALAÇÃO, SUPORTE, MÓDULO E PLACA, EXCLUSIVE CONDULETE</t>
  </si>
  <si>
    <t xml:space="preserve"> 9.3 </t>
  </si>
  <si>
    <t>QPGD</t>
  </si>
  <si>
    <t xml:space="preserve"> 9.3.1 </t>
  </si>
  <si>
    <t xml:space="preserve"> CP-48434 </t>
  </si>
  <si>
    <t>QUADRO DE DISTRIBUIÇÃO DE ENERGIA EM CHAPA DE AÇO GALVANIZADO, DE EMBUTIR, COM BARRAMENTO TRIFÁSICO, PARA 74 DISJUNTORES DIN 150A - FORNECIMENTO E INSTALAÇÃO</t>
  </si>
  <si>
    <t xml:space="preserve"> 9.3.2 </t>
  </si>
  <si>
    <t xml:space="preserve"> CP-48435 </t>
  </si>
  <si>
    <t>DISJUNTOR TRIPOLAR TERMOMAGNÉTICO 25KA, DE 150A</t>
  </si>
  <si>
    <t xml:space="preserve"> 9.4 </t>
  </si>
  <si>
    <t>QUADROS</t>
  </si>
  <si>
    <t xml:space="preserve"> 9.4.1 </t>
  </si>
  <si>
    <t xml:space="preserve"> 9.4.2 </t>
  </si>
  <si>
    <t xml:space="preserve"> ED-51065 </t>
  </si>
  <si>
    <t>FUSÍVEL DIAZED RETARDADO 63A</t>
  </si>
  <si>
    <t xml:space="preserve"> 9.4.3 </t>
  </si>
  <si>
    <t xml:space="preserve"> CP-48437 </t>
  </si>
  <si>
    <t>PROTETOR DE  DE SURTO 175 V 40 KA</t>
  </si>
  <si>
    <t xml:space="preserve"> 9.4.4 </t>
  </si>
  <si>
    <t xml:space="preserve"> ED-49230 </t>
  </si>
  <si>
    <t>DISJUNTOR MONOPOLAR TERMOMAGNÉTICO 5KA, DE 16A</t>
  </si>
  <si>
    <t xml:space="preserve"> 9.4.5 </t>
  </si>
  <si>
    <t xml:space="preserve"> ED-49240 </t>
  </si>
  <si>
    <t>DISJUNTOR BIPOLAR TERMOMAGNÉTICO 10KA, DE 25A</t>
  </si>
  <si>
    <t xml:space="preserve"> 9.4.6 </t>
  </si>
  <si>
    <t xml:space="preserve"> ED-15114 </t>
  </si>
  <si>
    <t>DISJUNTOR DE PROTEÇÃO DIFERENCIAL RESIDUAL (DR), BIPOLAR, TIPO DIN, CORRENTE NOMINAL DE 25A, ALTA SENSIBILIDADE, CORRENTE DIFERENCIAL RESIDUAL NOMINAL COM ATUAÇÃO DE 30MA</t>
  </si>
  <si>
    <t xml:space="preserve"> 9.4.7 </t>
  </si>
  <si>
    <t xml:space="preserve"> CP-48442 </t>
  </si>
  <si>
    <t>DISJUNTOR DE PROTEÇÃO DIFERENCIAL RESIDUAL (DR), BIPOLAR, TIPO DIN, CORRENTE NOMINAL DE 32A, ALTA SENSIBILIDADE, CORRENTE DIFERENCIAL RESIDUAL NOMINAL</t>
  </si>
  <si>
    <t xml:space="preserve"> 9.4.8 </t>
  </si>
  <si>
    <t xml:space="preserve"> ED-49274 </t>
  </si>
  <si>
    <t>DISJUNTOR BIPOLAR TERMOMAGNÉTICO 5KA, DE 32A</t>
  </si>
  <si>
    <t xml:space="preserve"> 9.5 </t>
  </si>
  <si>
    <t>EQUIPAMENTO DE LÓGICA E DADOS</t>
  </si>
  <si>
    <t xml:space="preserve"> 9.5.1 </t>
  </si>
  <si>
    <t xml:space="preserve"> ED-49184 </t>
  </si>
  <si>
    <t>CAIXA DE TELEFONIA, NÚMERO 4, DIMENSÃO (60X60)CM, EM CHAPA DE AÇO GALVANIZADO, TIPO EMBUTIR COM FECHO, INCLUSIVE ACESSÓRIOS E INSTALAÇÃO</t>
  </si>
  <si>
    <t xml:space="preserve"> 9.5.2 </t>
  </si>
  <si>
    <t xml:space="preserve"> ED-49170 </t>
  </si>
  <si>
    <t>CAIXA DE PASSAGEM EM ALVENARIA E TAMPA DE CONCRETO, FUNDO DE BRITA, TIPO 1, 50 X 50 X 60 CM, INCLUSIVE ESCAVAÇÃO, REATERRO E BOTA-FORA</t>
  </si>
  <si>
    <t xml:space="preserve"> 9.5.3 </t>
  </si>
  <si>
    <t xml:space="preserve"> ED-27189 </t>
  </si>
  <si>
    <t>CAIXA PRÉ-MOLDADA PARA ENTRADA TELEFÔNICA SUBTERRÂNEA, TIPO R1, MEDIDAS INTERNAS (60X35X50)CM, INCLUSIVE ESCAVAÇÃO, APILOAMENTO, LASTRO DE BRITA, REATERRO E TRANSPORTE E RETIRADA DO MATERIAL ESCAVADO (EM CAÇAMBA)</t>
  </si>
  <si>
    <t xml:space="preserve"> 9.5.4 </t>
  </si>
  <si>
    <t xml:space="preserve"> ED-49179 </t>
  </si>
  <si>
    <t>CAIXA DE PASSAGEM Nº 3 PADRÃO TELEBRÁS DIM. (40 X 40 X 12) CM EM CHAPA DE AÇO GALVANIZADO</t>
  </si>
  <si>
    <t xml:space="preserve"> 9.5.5 </t>
  </si>
  <si>
    <t xml:space="preserve"> 9.5.6 </t>
  </si>
  <si>
    <t xml:space="preserve"> 9.5.7 </t>
  </si>
  <si>
    <t xml:space="preserve"> 9.5.8 </t>
  </si>
  <si>
    <t xml:space="preserve"> 9.5.9 </t>
  </si>
  <si>
    <t xml:space="preserve"> ED-50230 </t>
  </si>
  <si>
    <t>PONTO DE EMBUTIR SECO, PARA UMA (1) PLACA CEGA 4"X4", COM ELETRODUTO FLEXÍVEL CORRUGADO, ANTI-CHAMA, DN 25MM (3/4"), EMBUTIDO NA ALVENARIA E SONDA EM ARAME GALVANIZADO, DIÂMETRO DE 1,24MM (BWG 18), COM DISTÂNCIA DE ATÉ DEZ (10) METROS DO PONTO DE DERIVAÇÃO, INCLUSIVE CAIXA DE LIGAÇÃO, SUPORTE E FIXAÇÃO DO ELETRODUTO COM ENCHIMENTO DO RASGO NA ALVENARIA/CONCRETO COM ARGAMASSA</t>
  </si>
  <si>
    <t xml:space="preserve"> 9.5.10 </t>
  </si>
  <si>
    <t xml:space="preserve"> ED-48365 </t>
  </si>
  <si>
    <t>CABO UTP 4 PARES CATEGORIA 6 COM REVESTIMENTO EXTERNO NÃO PROPAGANTE A CHAMA</t>
  </si>
  <si>
    <t xml:space="preserve"> 9.5.11 </t>
  </si>
  <si>
    <t xml:space="preserve"> ED-48368 </t>
  </si>
  <si>
    <t>CERTIFICAÇÃO DE GARANTIA DE TRANSMISSÃO DE CABOS LÓGICOS CAT. 5/6</t>
  </si>
  <si>
    <t xml:space="preserve"> 9.5.12 </t>
  </si>
  <si>
    <t xml:space="preserve"> 068213 </t>
  </si>
  <si>
    <t>RACK PISO 36U 1000MM 19 PRETO PORTA FRONTAL C/ VISOR ACRIL.</t>
  </si>
  <si>
    <t xml:space="preserve"> 9.5.13 </t>
  </si>
  <si>
    <t xml:space="preserve"> 059252 </t>
  </si>
  <si>
    <t>SWITCH WIRED TP - LINK GIGABIT 24 PORTAS TL - SG1024D.</t>
  </si>
  <si>
    <t xml:space="preserve"> 9.5.14 </t>
  </si>
  <si>
    <t xml:space="preserve"> ED-48373 </t>
  </si>
  <si>
    <t>PATCH PANEL 24 POSIÇÕES, CATEGORIA COM GUIA TRASEIRO</t>
  </si>
  <si>
    <t>CJ</t>
  </si>
  <si>
    <t xml:space="preserve"> 9.5.15 </t>
  </si>
  <si>
    <t xml:space="preserve"> 059442 </t>
  </si>
  <si>
    <t>PATCH CORDS RJ45 CAT 5 4 PARES 1,5M</t>
  </si>
  <si>
    <t xml:space="preserve"> 9.5.16 </t>
  </si>
  <si>
    <t xml:space="preserve"> 059443 </t>
  </si>
  <si>
    <t>PATCH CORD CAT. 5E 5,0 M</t>
  </si>
  <si>
    <t xml:space="preserve"> 9.5.17 </t>
  </si>
  <si>
    <t xml:space="preserve"> 059444 </t>
  </si>
  <si>
    <t>ORGANIZADOR DE 1 U</t>
  </si>
  <si>
    <t xml:space="preserve"> 9.5.18 </t>
  </si>
  <si>
    <t xml:space="preserve"> 059426 </t>
  </si>
  <si>
    <t>BANDEJA DESLIZANTE PARA RACK 19""</t>
  </si>
  <si>
    <t xml:space="preserve"> 9.5.19 </t>
  </si>
  <si>
    <t>RACK - PORCA GAIOLA + PARAFUSO M5</t>
  </si>
  <si>
    <t xml:space="preserve"> 9.5.20 </t>
  </si>
  <si>
    <t xml:space="preserve"> 059460 </t>
  </si>
  <si>
    <t>REGUA DE TOMADAS COM 8 TOMADAS</t>
  </si>
  <si>
    <t xml:space="preserve"> 9.5.21 </t>
  </si>
  <si>
    <t xml:space="preserve"> 8362 </t>
  </si>
  <si>
    <t>FORNECIMENTO E MONTAGEM DE GUIA DE CABOS HORIZONTAIS FECHADO DE CORPO DE AÇO SAE 1020, PROF=40MM</t>
  </si>
  <si>
    <t xml:space="preserve"> 10 </t>
  </si>
  <si>
    <t>SPDA</t>
  </si>
  <si>
    <t xml:space="preserve"> 10.1 </t>
  </si>
  <si>
    <t xml:space="preserve"> ED-51087 </t>
  </si>
  <si>
    <t>TERMINAL A COMPRESSAO EM COBRE ESTANHADO 1 FURO PARA CABO 50 MM2</t>
  </si>
  <si>
    <t xml:space="preserve"> 10.2 </t>
  </si>
  <si>
    <t xml:space="preserve"> CK-9017 </t>
  </si>
  <si>
    <t>TERMINAL ESTANHADO DE 1 COMPRESSÃO 1 FURO PARA CABO DE COBRE NU #50mm². REF.: TERMOTECNICA OU EQUIVALENTE - FORNECIMENTO E INSTALAÇÃO</t>
  </si>
  <si>
    <t xml:space="preserve"> 10.3 </t>
  </si>
  <si>
    <t xml:space="preserve"> 078038 </t>
  </si>
  <si>
    <t>FIXADOR OMEGA EM LATAO 35MM PARA ATERRAMENTO</t>
  </si>
  <si>
    <t xml:space="preserve"> 10.4 </t>
  </si>
  <si>
    <t xml:space="preserve"> 063475 </t>
  </si>
  <si>
    <t>CONECTOR METALICO TIPO PARAFUSO FENDIDO (SPLIT BOLT)50mm</t>
  </si>
  <si>
    <t xml:space="preserve"> 10.5 </t>
  </si>
  <si>
    <t xml:space="preserve"> CK9013 </t>
  </si>
  <si>
    <t>PARAFUSO DE FENDA AUTOATARRACHANTE EM AÇO INOX Ø4,2 x 32mm. REF.: TERMOTECNICA  OU EQUIVALENTE - FORNECIMENTO E INSTALAÇÃO</t>
  </si>
  <si>
    <t xml:space="preserve"> 10.6 </t>
  </si>
  <si>
    <t xml:space="preserve"> 10093 </t>
  </si>
  <si>
    <t>BUCHA DE NYLON Nº06, REF:TEL-5306 - SPDA (FORNECIMENTO)</t>
  </si>
  <si>
    <t xml:space="preserve"> 10.7 </t>
  </si>
  <si>
    <t xml:space="preserve"> 10090 </t>
  </si>
  <si>
    <t>PRESILHA DE LATÃO, L=20MM, PARA FIXAÇÃO DE CABOS DE COBRE, FURO D=7MM, PARA CABOS 35MM² A 50MM², REF:TEL-745 OU SIMILAR (SPDA)</t>
  </si>
  <si>
    <t xml:space="preserve"> 10.8 </t>
  </si>
  <si>
    <t xml:space="preserve"> ED-51067 </t>
  </si>
  <si>
    <t>HASTE PARA ATERRAMENTO, ALTA CAMADA, 3/4" X 3M</t>
  </si>
  <si>
    <t xml:space="preserve"> 10.9 </t>
  </si>
  <si>
    <t xml:space="preserve"> ED-13935 </t>
  </si>
  <si>
    <t>CABO DE COBRE NU #50 MM2 - 7 FIOSX3,00MM, PARA ELEMENTOS DE CAPTAÇÃO/ANEL DE CINTAMENTO (SPDA), INCLUSIVE PRESILHA DE FIXAÇÃO</t>
  </si>
  <si>
    <t xml:space="preserve"> 10.10 </t>
  </si>
  <si>
    <t xml:space="preserve"> ED-51033 </t>
  </si>
  <si>
    <t>CORDOALHA EM AÇO GALVANIZADO 3/8" SM COM 7 FIOS</t>
  </si>
  <si>
    <t xml:space="preserve"> 10.11 </t>
  </si>
  <si>
    <t xml:space="preserve"> ED-50579 </t>
  </si>
  <si>
    <t>APLICAÇÃO DE SELANTE, MASTIQUE ELÁSTICO, EM JUNTA DE DILAÇÃO, DIMENSÃO 20X10 MM, FATOR DE FORMA 1:2, EXCLUSIVE DELIMITADOR DE PROFUNDIDADE</t>
  </si>
  <si>
    <t xml:space="preserve"> 10.12 </t>
  </si>
  <si>
    <t xml:space="preserve"> ED-51019 </t>
  </si>
  <si>
    <t>BARRA CHATA DE ALUMÍNIO 7/8" X 1/8" X 3M</t>
  </si>
  <si>
    <t xml:space="preserve"> 10.13 </t>
  </si>
  <si>
    <t xml:space="preserve"> 10.14 </t>
  </si>
  <si>
    <t xml:space="preserve"> ED-2915 </t>
  </si>
  <si>
    <t>CONDULETE DE ALUMÍNIO, TIPO "C" OU "LB" OU "LL" OU "LR", DIÂMETRO DE SAÍDA 1" (25MM), EXCLUSIVE INSTALAÇÃO, MÓDULO E PLACA (FORNECIMENTO)</t>
  </si>
  <si>
    <t xml:space="preserve"> 10.15 </t>
  </si>
  <si>
    <t xml:space="preserve"> 9048 </t>
  </si>
  <si>
    <t>CONECTOR DE MEDIÇÃO EM BRONZE C/4 PARAFUSOS P/CABOS DE COBRE 16-70MM² REF.TEL-560 (PÁRA-RAIO)</t>
  </si>
  <si>
    <t>Un</t>
  </si>
  <si>
    <t xml:space="preserve"> 10.16 </t>
  </si>
  <si>
    <t xml:space="preserve"> 078368 </t>
  </si>
  <si>
    <t>CONECTOR CABO/HASTE TEL 570 TERMOTECNICA</t>
  </si>
  <si>
    <t xml:space="preserve"> 10.17 </t>
  </si>
  <si>
    <t xml:space="preserve"> ED-51055 </t>
  </si>
  <si>
    <t>CAIXA DE INSPEÇÃO EM PVC, DIÂMETRO DE 30CM, ALTURA DE 30CM, COM TAMPA EM FERRO FUNDIDO, EXCLUSIVE HASTE DE ATERRAMENTO, INCLUSIVE INSTALAÇÃO</t>
  </si>
  <si>
    <t xml:space="preserve"> 10.18 </t>
  </si>
  <si>
    <t xml:space="preserve"> CJ9086 </t>
  </si>
  <si>
    <t>CONDULETE   METÁLICO   REDONDO   DO   TIPO    MÚLTIPLO   COM TAMPA DE UM FURO Ø3/4". REF.: DAISA OU EQUIVALENTE</t>
  </si>
  <si>
    <t xml:space="preserve"> 10.19 </t>
  </si>
  <si>
    <t xml:space="preserve"> 12140 </t>
  </si>
  <si>
    <t>ABRAÇADEIRA METÁLICA TIPO "D" DE 1"</t>
  </si>
  <si>
    <t xml:space="preserve"> 10.20 </t>
  </si>
  <si>
    <t xml:space="preserve"> 8316 </t>
  </si>
  <si>
    <t>TERMINAL AÉREO 3/8" X 250MM EM AÇO GALV, COM FIXAÇÃO HORIZONTAL, REF: TEL 044 OU SIMILAR - FORNECIMENTO</t>
  </si>
  <si>
    <t xml:space="preserve"> 10.21 </t>
  </si>
  <si>
    <t xml:space="preserve"> CJ9211 </t>
  </si>
  <si>
    <t>CONECTOR DE PRESSÃO EM AÇO GALVANIZADO A FOGO, COM RABICHO DE ROSCA MECÂNICA Ø3/8" E CABO #50mm²</t>
  </si>
  <si>
    <t xml:space="preserve"> 10.22 </t>
  </si>
  <si>
    <t xml:space="preserve"> 98750 </t>
  </si>
  <si>
    <t>SOLDA DE TOPO EM CHAPA/PERFIL/TUBO DE AÇO CHANFRADO, ESPESSURA=3/8''. AF_06/2018</t>
  </si>
  <si>
    <t xml:space="preserve"> 11 </t>
  </si>
  <si>
    <t>INSTALAÇÕES HIDROSSANITÁRIAS</t>
  </si>
  <si>
    <t xml:space="preserve"> 11.1 </t>
  </si>
  <si>
    <t>PONTOS DE HIDRÁULICA</t>
  </si>
  <si>
    <t xml:space="preserve"> 11.1.1 </t>
  </si>
  <si>
    <t xml:space="preserve"> ED-15207 </t>
  </si>
  <si>
    <t>KIT CAVALETE PARA MEDIÇÃO DE ÁGUA, INSTALADO SOBRE PISO, EM AÇO GALVANIZADO DN 25MM (3/4") - PADRÃO CONCESSIONÁRIA LOCAL, INCLUSIVE BASE EM CONCRETO DE 25 MPA PARA CAVALETE, EXCLUSIVE HIDRÔMETRO</t>
  </si>
  <si>
    <t xml:space="preserve"> 11.1.2 </t>
  </si>
  <si>
    <t xml:space="preserve"> 95675 </t>
  </si>
  <si>
    <t>HIDRÔMETRO DN 25 (¾ ), 5,0 M³/H FORNECIMENTO E INSTALAÇÃO. AF_11/2016</t>
  </si>
  <si>
    <t xml:space="preserve"> 11.1.3 </t>
  </si>
  <si>
    <t xml:space="preserve"> ED-50221 </t>
  </si>
  <si>
    <t>PONTO DE EMBUTIR PARA ÁGUA FRIA EM TUBO DE PVC RÍGIDO SOLDÁVEL, DN 20MM (1/2"), EMBUTIDO NA ALVENARIA COM DISTÂNCIA DE ATÉ CINCO (5) METROS DA TOMADA DE ÁGUA, INCLUSIVE CONEXÕES E FIXAÇÃO DO TUBO COM ENCHIMENTO DO RASGO NA ALVENARIA/CONCRETO COM ARGAMASSA</t>
  </si>
  <si>
    <t xml:space="preserve"> 11.1.4 </t>
  </si>
  <si>
    <t xml:space="preserve"> CP-013 </t>
  </si>
  <si>
    <t>PONTO DE EMBUTIR PARA ÁGUA FRIA EM TUBO DE PVC RÍGIDO SOLDÁVEL, DN 25MM (3/4"), EMBUTIDO NA ALVENARIA COM DISTÂNCIA DE ATÉ CINCO (5) METROS DA TOMADA DE ÁGUA, INCLUSIVE CONEXÕES E FIXAÇÃO DO TUBO COM ENCHIMENTO DO RASGO NA ALVENARIA/CONCRETO COM ARGAMASSA</t>
  </si>
  <si>
    <t xml:space="preserve"> 11.1.5 </t>
  </si>
  <si>
    <t xml:space="preserve"> CP-015 </t>
  </si>
  <si>
    <t>PONTO DE EMBUTIR PARA ÁGUA FRIA EM TUBO DE PVC RÍGIDO SOLDÁVEL, DN 50MM (1 1/2"), EMBUTIDO NA ALVENARIA COM DISTÂNCIA DE ATÉ CINCO (5) METROS DA TOMADA DE ÁGUA, INCLUSIVE CONEXÕES E FIXAÇÃO DO TUBO COM ENCHIMENTO DO RASGO NA ALVENARIA/CONCRETO COM ARGAMASSA</t>
  </si>
  <si>
    <t xml:space="preserve"> 11.1.6 </t>
  </si>
  <si>
    <t xml:space="preserve"> ED-50225 </t>
  </si>
  <si>
    <t>PONTO DE EMBUTIR PARA ESGOTO EM TUBO PVC RÍGIDO, PBV - SÉRIE NORMAL, DN 100MM (4"), EMBUTIDO EM PISO COM DISTÂNCIA DE ATÉ CINCO (5) METROS DA RAMAL DE ESGOTO, INCLUSIVE CONEXÕES E FIXAÇÃO DO TUBO COM ENCHIMENTO DO RASGO NO CONCRETO COM ARGAMASSA</t>
  </si>
  <si>
    <t xml:space="preserve"> 11.1.7 </t>
  </si>
  <si>
    <t xml:space="preserve"> ED-50223 </t>
  </si>
  <si>
    <t>PONTO DE EMBUTIR PARA ESGOTO EM TUBO PVC RÍGIDO, PB - SÉRIE NORMAL, DN 40MM (1.1/2"), EMBUTIDO NA ALVENARIA/PISO, COM ALTURA (SAÍDA) DE 50CM DO PISO, COM DISTÂNCIA DE ATÉ CINCO (5) METROS DA RAMAL DE ESGOTO, EXCLUSIVE ESCAVAÇÃO, INCLUSIVE CONEXÕES E FIXAÇÃO DO TUBO COM ENCHIMENTO DO RASGO NA ALVENARIA/CONCRETO COM ARGAMASSA</t>
  </si>
  <si>
    <t xml:space="preserve"> 11.1.8 </t>
  </si>
  <si>
    <t xml:space="preserve"> ED-50224 </t>
  </si>
  <si>
    <t>PONTO DE EMBUTIR PARA ESGOTO EM TUBO PVC RÍGIDO, PBV - SÉRIE NORMAL, DN 50MM (2"), EMBUTIDO EM PISO COM DISTÂNCIA DE ATÉ CINCO (5) METROS DA RAMAL DE ESGOTO, EXCLUSIVE ESCAVAÇÃO, INCLUSIVE CONEXÕES E FIXAÇÃO DO TUBO COM ENCHIMENTO DO RASGO NO CONCRETO COM ARGAMASSA</t>
  </si>
  <si>
    <t xml:space="preserve"> 11.1.9 </t>
  </si>
  <si>
    <t xml:space="preserve"> ED-50019 </t>
  </si>
  <si>
    <t>FORNECIMENTO E ASSENTAMENTO DE TUBO PVC RÍGIDO SOLDÁVEL, ÁGUA FRIA, DN 25 MM (3/4") , INCLUSIVE CONEXÕES</t>
  </si>
  <si>
    <t xml:space="preserve"> 11.1.10 </t>
  </si>
  <si>
    <t xml:space="preserve"> ED-50022 </t>
  </si>
  <si>
    <t>FORNECIMENTO E ASSENTAMENTO DE TUBO PVC RÍGIDO SOLDÁVEL, ÁGUA FRIA, DN 50 MM (1.1/2"), INCLUSIVE CONEXÕES</t>
  </si>
  <si>
    <t xml:space="preserve"> 11.1.11 </t>
  </si>
  <si>
    <t xml:space="preserve"> ED-50027 </t>
  </si>
  <si>
    <t>FORNECIMENTO E ASSENTAMENTO DE TUBO PVC RÍGIDO, ESGOTO, PBV - SÉRIE NORMAL, DN 50 MM (2"), INCLUSIVE CONEXÕES</t>
  </si>
  <si>
    <t xml:space="preserve"> 11.1.12 </t>
  </si>
  <si>
    <t xml:space="preserve"> ED-50028 </t>
  </si>
  <si>
    <t>FORNECIMENTO E ASSENTAMENTO DE TUBO PVC RÍGIDO, ESGOTO, PBV - SÉRIE NORMAL, DN 75 MM (3"), INCLUSIVE CONEXÕES</t>
  </si>
  <si>
    <t xml:space="preserve"> 11.1.13 </t>
  </si>
  <si>
    <t xml:space="preserve"> ED-50029 </t>
  </si>
  <si>
    <t>FORNECIMENTO E ASSENTAMENTO DE TUBO PVC RÍGIDO, ESGOTO, PBV - SÉRIE NORMAL, DN 100 MM (4"), INCLUSIVE CONEXÕES</t>
  </si>
  <si>
    <t xml:space="preserve"> 11.1.14 </t>
  </si>
  <si>
    <t xml:space="preserve"> ED-8845 </t>
  </si>
  <si>
    <t>FORNECIMENTO E ASSENTAMENTO DE TUBO PVC RÍGIDO, VENTILAÇÃO, PBV - SÉRIE NORMAL, DN 50 MM (2"), INCLUSIVE CONEXÕES</t>
  </si>
  <si>
    <t xml:space="preserve"> 11.1.15 </t>
  </si>
  <si>
    <t xml:space="preserve"> ED-48670 </t>
  </si>
  <si>
    <t>FORNECIMENTO E ASSENTAMENTO DE TUBO PVC RÍGIDO, DRENAGEM/PLUVIAL, PBV - SÉRIE NORMAL, DN 150 MM (6"), INCLUSIVE CONEXÕES</t>
  </si>
  <si>
    <t xml:space="preserve"> 11.1.16 </t>
  </si>
  <si>
    <t xml:space="preserve"> 11.2 </t>
  </si>
  <si>
    <t>CAIXAS DE INSPEÇÃO/SIFONADA/GORDURA/AREIA</t>
  </si>
  <si>
    <t xml:space="preserve"> 11.2.1 </t>
  </si>
  <si>
    <t xml:space="preserve"> ED-50007 </t>
  </si>
  <si>
    <t>CAIXA SIFONADA EM PVC COM GRELHA QUADRADA150 X 150 X 50 MM</t>
  </si>
  <si>
    <t xml:space="preserve"> 11.2.2 </t>
  </si>
  <si>
    <t xml:space="preserve"> ED-49883 </t>
  </si>
  <si>
    <t>CAIXA DE ESGOTO DE INSPEÇÃO/PASSAGEM EM ALVENARIA (60X60X60CM), REVESTIMENTO EM ARGAMASSA COM ADITIVO IMPERMEABILIZANTE, COM TAMPA DE CONCRETO, INCLUSIVE ESCAVAÇÃO, REATERRO E TRANSPORTE E RETIRADA DO MATERIAL ESCAVADO (EM CAÇAMBA)</t>
  </si>
  <si>
    <t xml:space="preserve"> 11.2.3 </t>
  </si>
  <si>
    <t xml:space="preserve"> ED-49939 </t>
  </si>
  <si>
    <t>CAIXA DE GORDURA (CGE), CIRCULAR, EM CONCRETO PRÉ-MOLDADO, CAPACIDADE DE 31L, INCLUSIVE ESCAVAÇÃO, REATERRO, TRANSPORTE E RETIRADA DO MATERIAL ESCAVADO (EM CAÇAMBA)</t>
  </si>
  <si>
    <t xml:space="preserve"> 11.2.4 </t>
  </si>
  <si>
    <t xml:space="preserve"> ED-49913 </t>
  </si>
  <si>
    <t>CAIXA DE DRENAGEM (AREIA) DE INSPEÇÃO/PASSAGEM EM ALVENARIA (50X50X100CM), REVESTIMENTO EM ARGAMASSA COM ADITIVO IMPERMEABILIZANTE, COM TAMPA EM GRELHA, INCLUSIVE ESCAVAÇÃO, REATERRO E TRANSPORTE E RETIRADA DO MATERIAL ESCAVADO (EM CAÇAMBA)</t>
  </si>
  <si>
    <t xml:space="preserve"> 11.2.5 </t>
  </si>
  <si>
    <t xml:space="preserve"> ED-14725 </t>
  </si>
  <si>
    <t>CANALETA PARA DRENAGEM, EM CONCRETO COM FCK 15MPA, MOLDADA IN LOCO, SEÇÃO 30X20CM, FORMA EM CONTRA BARRANCO, COM GRELHA EM BARRA REDONDA DN 12,5MM (1/2") E REQUADRO EM BARRA REDONDA DN 20MM (3/4") COM UMA (1) DEMÃO DE FUNDO ANTICORROSIVO E DUAS (2) DEMÃOS DE PINTURA ESMALTE, INCLUSIVE ESCAVAÇÃO, REATERRO COM TRANSPORTE E RETIRADA DO MATERIAL ESCAVADO (EM CAÇAMBA)</t>
  </si>
  <si>
    <t xml:space="preserve"> 11.3 </t>
  </si>
  <si>
    <t>LOUÇAS E APARELHOS SANITÁRIOS</t>
  </si>
  <si>
    <t xml:space="preserve"> 11.3.1 </t>
  </si>
  <si>
    <t xml:space="preserve"> ED-50297 </t>
  </si>
  <si>
    <t>BACIA SANITÁRIA (VASO) DE LOUÇA COM CAIXA ACOPLADA, COR BRANCA, INCLUSIVE ACESSÓRIOS DE FIXAÇÃO/VEDAÇÃO, ENGATE FLEXÍVEL METÁLICO, FORNECIMENTO, INSTALAÇÃO E REJUNTAMENTO</t>
  </si>
  <si>
    <t xml:space="preserve"> 11.3.2 </t>
  </si>
  <si>
    <t xml:space="preserve"> ED-48156 </t>
  </si>
  <si>
    <t>ASSENTO BRANCO PARA VASO</t>
  </si>
  <si>
    <t xml:space="preserve"> 11.3.3 </t>
  </si>
  <si>
    <t xml:space="preserve"> ED-50301 </t>
  </si>
  <si>
    <t>BACIA SANITÁRIA (VASO) DE LOUÇA CONVENCIONAL, ACESSÍVEL (PCR/PMR), COR BRANCA, COM INSTALAÇÃO DE SÓCULO NA BASE DA BACIA ACOMPANHANDO A PROJEÇÃO DA BASE, NÃO ULTRAPASSANDO ALTURA DE 5CM, ALTURA MÁXIMA DE 46CM (BACIA+ASSENTO), INCLUSIVE ACESSÓRIOS DE FIXAÇÃO/VEDAÇÃO, VÁLVULA DE DESCARGA METÁLICA COM ACIONAMENTO DUPLO, TUBO DE LIGAÇÃO DE LATÃO COM CANOPLA, FORNECIMENTO, INSTALAÇÃO E REJUNTAMENTO, EXCLUSIVE ASSENTO</t>
  </si>
  <si>
    <t xml:space="preserve"> 11.3.4 </t>
  </si>
  <si>
    <t xml:space="preserve"> ED-50279 </t>
  </si>
  <si>
    <t>CUBA DE LOUÇA BRANCA DE EMBUTIR, FORMATO OVAL, INCLUSIVE VÁLVULA DE ESCOAMENTO DE METAL COM ACABAMENTO CROMADO, SIFÃO DE METAL TIPO COPO COM ACABAMENTO CROMADO, FORNECIMENTO E INSTALAÇÃO</t>
  </si>
  <si>
    <t xml:space="preserve"> 11.3.5 </t>
  </si>
  <si>
    <t xml:space="preserve"> ED-2552 </t>
  </si>
  <si>
    <t>LAVATÓRIO DE CANTO DE LOUÇA BRANCA SEM COLUNA, TAMANHO PEQUENO, INCLUSIVE ACESSÓRIOS DE FIXAÇÃO COM PARAFUSO CASTELO, VÁLVULA DE ESCOAMENTO DE METAL COM ACABAMENTO CROMADO, SIFÃO DE METAL TIPO COPO COM ACABAMENTO CROMADO, FORNECIMENTO, INSTALAÇÃO E REJUNTAMENTO, EXCLUSIVE TORNEIRA E ENGATE FLEXÍVEL</t>
  </si>
  <si>
    <t xml:space="preserve"> 11.3.6 </t>
  </si>
  <si>
    <t xml:space="preserve"> ED-50283 </t>
  </si>
  <si>
    <t>LAVATÓRIO DE LOUÇA BRANCA SEM COLUNA, TAMANHO MÉDIO, INCLUSIVE ACESSÓRIOS DE FIXAÇÃO, VÁLVULA DE ESCOAMENTO DE METAL COM ACABAMENTO CROMADO, SIFÃO DE METAL TIPO COPO COM ACABAMENTO CROMADO, FORNECIMENTO, INSTALAÇÃO E REJUNTAMENTO, EXCLUSIVE TORNEIRA E ENGATE FLEXÍVEL (ACESSÍVEL)</t>
  </si>
  <si>
    <t xml:space="preserve"> 11.3.7 </t>
  </si>
  <si>
    <t xml:space="preserve"> ED-50281 </t>
  </si>
  <si>
    <t>LAVATÓRIO DE LOUÇA BRANCA SEM COLUNA, TAMANHO PEQUENO, INCLUSIVE ACESSÓRIOS DE FIXAÇÃO, VÁLVULA DE ESCOAMENTO DE METAL COM ACABAMENTO CROMADO, SIFÃO DE METAL TIPO COPO COM ACABAMENTO CROMADO, FORNECIMENTO, INSTALAÇÃO E REJUNTAMENTO, EXCLUSIVE TORNEIRA E ENGATE FLEXÍVEL (CONSULTÓRIOS, SALAS)</t>
  </si>
  <si>
    <t xml:space="preserve"> 11.3.8 </t>
  </si>
  <si>
    <t xml:space="preserve"> ED-50290 </t>
  </si>
  <si>
    <t>TANQUE DE LOUÇA BRANCA COM COLUNA, CAPACIDADE 22 LITROS, INCLUSIVE ACESSÓRIOS DE FIXAÇÃO, VÁLVULA DE ESCOAMENTO DE METAL COM ACABAMENTO CROMADO, SIFÃO DE METAL TIPO COPO COM ACABAMENTO CROMADO, FORNECIMENTO, INSTALAÇÃO E REJUNTAMENTO, EXCLUSIVE TORNEIRA</t>
  </si>
  <si>
    <t xml:space="preserve"> 11.3.9 </t>
  </si>
  <si>
    <t xml:space="preserve"> ED-48343 </t>
  </si>
  <si>
    <t>BANCADA EM GRANITO CINZA ANDORINHA E = 3 CM, APOIADA EM CONSOLE DE METALON 20 X 30 MM</t>
  </si>
  <si>
    <t xml:space="preserve"> 11.3.10 </t>
  </si>
  <si>
    <t xml:space="preserve"> ED-21694 </t>
  </si>
  <si>
    <t>GRANITO, COR CINZA ANDORINHA, ESP. 2CM, ACABAMENTO POLIDO, INCLUSIVE CORTE (FABRICAÇÃO) RODABANCA</t>
  </si>
  <si>
    <t xml:space="preserve"> 11.4 </t>
  </si>
  <si>
    <t>METAIS, ACESSÓRIOS E EQUIPAMENTOS</t>
  </si>
  <si>
    <t xml:space="preserve"> 11.4.1 </t>
  </si>
  <si>
    <t xml:space="preserve"> ED-48169 </t>
  </si>
  <si>
    <t>BEBEDOURO GEMINADO MG-F 80 INOX</t>
  </si>
  <si>
    <t xml:space="preserve"> 11.4.2 </t>
  </si>
  <si>
    <t xml:space="preserve"> ED-48188 </t>
  </si>
  <si>
    <t>SABONETEIRA PLASTICA TIPO DISPENSER PARA SABONETE LIQUIDO COM RESERVATORIO 800 ML</t>
  </si>
  <si>
    <t xml:space="preserve"> 11.4.3 </t>
  </si>
  <si>
    <t xml:space="preserve"> ED-48182 </t>
  </si>
  <si>
    <t>DISPENSER EM PLÁSTICO PARA PAPEL TOALHA 2 OU 3 FOLHAS</t>
  </si>
  <si>
    <t xml:space="preserve"> 11.4.4 </t>
  </si>
  <si>
    <t xml:space="preserve"> ED-48181 </t>
  </si>
  <si>
    <t>PAPELEIRA METÁLICA CROMADA, INCLUSIVE FIXAÇÃO</t>
  </si>
  <si>
    <t xml:space="preserve"> 11.4.5 </t>
  </si>
  <si>
    <t xml:space="preserve"> ED-48158 </t>
  </si>
  <si>
    <t>BANCO ARTICULADO EM AÇO INOX COM CANTOS ARREDONDADOS, PROFUNDIDADE MÍNIMA DE 0,45 M E COMPRIMENTO MÍNIMO DE 0,70 M, CONFORME NBR 9050</t>
  </si>
  <si>
    <t xml:space="preserve"> 11.4.6 </t>
  </si>
  <si>
    <t xml:space="preserve"> 190213 </t>
  </si>
  <si>
    <t>CUBA ACO INOX  RETANGULAR 50x40x20cm SQUARE 540 SINK - CONFORME ESPECIFICAÇÃO</t>
  </si>
  <si>
    <t xml:space="preserve"> 11.4.7 </t>
  </si>
  <si>
    <t xml:space="preserve"> ED-50277 </t>
  </si>
  <si>
    <t>CUBA EM AÇO INOXIDÁVEL DE EMBUTIR, AISI 304, APLICAÇÃO PARA PIA (465X330X115MM), NÚMERO 1, ASSENTAMENTO EM BANCADA, INCLUSIVE VÁLVULA DE ESCOAMENTO DE METAL COM ACABAMENTO CROMADO, SIFÃO DE METAL TIPO COPO COM ACABAMENTO CROMADO, FORNECIMENTO E INSTALAÇÃO - CONFORME ESPECIFICAÇÃO</t>
  </si>
  <si>
    <t xml:space="preserve"> 11.4.8 </t>
  </si>
  <si>
    <t xml:space="preserve"> CP-48444 </t>
  </si>
  <si>
    <t>CHUVEIRO ELÉTRICO ACESSÍVEL 220V, POTÊNCIA 6500W, FORNECIMENTO E INSTALAÇÃO</t>
  </si>
  <si>
    <t xml:space="preserve"> 11.4.9 </t>
  </si>
  <si>
    <t xml:space="preserve"> ED-16344 </t>
  </si>
  <si>
    <t>CHUVEIRO ELÉTRICO BRANCO, TENSÃO 127V/220V, POTÊNCIA 4600W/5500W, INCLUSIVE BRAÇO, FORNECIMENTO E INSTALAÇÃO</t>
  </si>
  <si>
    <t xml:space="preserve"> 11.4.10 </t>
  </si>
  <si>
    <t xml:space="preserve"> ED-50316 </t>
  </si>
  <si>
    <t>DUCHA HIGIÊNICA COM REGISTRO PARA CONTROLE DE FLUXO DE ÁGUA, DIÂMETRO 1/2" (20MM), INCLUSIVE FORNECIMENTO E INSTALAÇÃO</t>
  </si>
  <si>
    <t xml:space="preserve"> 11.4.11 </t>
  </si>
  <si>
    <t xml:space="preserve"> ED-50329 </t>
  </si>
  <si>
    <t>TORNEIRA METÁLICA PARA LAVATÓRIO, FECHAMENTO AUTOMÁTICO, ACABAMENTO CROMADO, COM AREJADOR, APLICAÇÃO DE MESA, CONFORME PROJETO, FORNECIMENTO E INSTALAÇÃO - CONFORME ESPECIFICAÇÃO</t>
  </si>
  <si>
    <t xml:space="preserve"> 11.4.12 </t>
  </si>
  <si>
    <t xml:space="preserve"> 202347 </t>
  </si>
  <si>
    <t>TORNEIRA ALAVANCA PARA PCD AUTOMATICA NBR9050 - CONFORME ESPECIFICAÇÃO</t>
  </si>
  <si>
    <t xml:space="preserve"> 11.4.13 </t>
  </si>
  <si>
    <t xml:space="preserve"> ED-50324 </t>
  </si>
  <si>
    <t>TORNEIRA METÁLICA PARA PIA, BICA MÓVEL, ABERTURA 1/4 DE VOLTA, ACABAMENTO CROMADO, COM AREJADOR, APLICAÇÃO DE MESA, INCLUSIVE ENGATE FLEXÍVEL METÁLICO, FORNECIMENTO E INSTALAÇÃO - CONFORME ESPECIFICAÇÃO</t>
  </si>
  <si>
    <t xml:space="preserve"> 11.4.14 </t>
  </si>
  <si>
    <t xml:space="preserve"> ED-50323 </t>
  </si>
  <si>
    <t>TORNEIRA METÁLICA PARA IRRIGAÇÃO/JARDIM, ACABAMENTO CROMADO, APLICAÇÃO DE PAREDE, INCLUSIVE FORNECIMENTO E INSTALAÇÃO</t>
  </si>
  <si>
    <t xml:space="preserve"> 11.4.15 </t>
  </si>
  <si>
    <t xml:space="preserve"> ED-22902 </t>
  </si>
  <si>
    <t>TORNEIRA METÁLICA PARA TANQUE, ACABAMENTO CROMADO, COM AREJADOR, INCLUSIVE FORNECIMENTO E INSTALAÇÃO - CONFORME ESPECIFICAÇÃO</t>
  </si>
  <si>
    <t xml:space="preserve"> 11.4.16 </t>
  </si>
  <si>
    <t xml:space="preserve"> ED-22766 </t>
  </si>
  <si>
    <t>TORNEIRA METÁLICA HOSPITALAR, ABERTURA ALAVANCA 1/4 DE VOLTA, ACABAMENTO CROMADO, COM AREJADOR, APLICAÇÃO DE MESA, INCLUSIVE ENGATE FLEXÍVEL METÁLICO, INCLUSIVE FORNECIMENTO E INSTALAÇÃO - CONFORME ESPECIFICAÇÃO</t>
  </si>
  <si>
    <t xml:space="preserve"> 11.4.17 </t>
  </si>
  <si>
    <t xml:space="preserve"> ED-49965 </t>
  </si>
  <si>
    <t>REGISTRO DE PRESSÃO, TIPO BASE, ROSCÁVEL 3/4" (PARA TUBO SOLDÁVEL OU PPR DN 25MM/CPVC DN 22MM), INCLUSIVE ACABAMENTO (PADRÃO MÉDIO) E CANOPLA CROMADOS</t>
  </si>
  <si>
    <t xml:space="preserve"> 11.4.18 </t>
  </si>
  <si>
    <t xml:space="preserve"> ED-49989 </t>
  </si>
  <si>
    <t>REGISTRO DE GAVETA, TIPO BASE, ROSCÁVEL 3/4" (PARA TUBO SOLDÁVEL OU PPR DN 25MM/CPVC DN 22MM), INCLUSIVE ACABAMENTO (PADRÃO MÉDIO) E CANOPLA CROMADO</t>
  </si>
  <si>
    <t xml:space="preserve"> 11.4.19 </t>
  </si>
  <si>
    <t xml:space="preserve"> ED-9133 </t>
  </si>
  <si>
    <t>VÁLVULA DE DESCARGA COM REGISTRO INTERNO, ACIONAMENTO DUPLO, DN 1.1/2" (50MM), INCLUSIVE ACABAMENTO DA VÁLVULA (EXPURGO)</t>
  </si>
  <si>
    <t xml:space="preserve"> 11.4.20 </t>
  </si>
  <si>
    <t xml:space="preserve"> CP-039 </t>
  </si>
  <si>
    <t>CAIXA D´ÁGUA DE POLIETILENO, CAPACIDADE DE 3000L, INCLUSIVE TAMPA, TORNEIRA DE BOIA, EXTRAVASOR, TUBO DE LIMPEZA E ACESSÓRIOS, EXCLUSIVE TUBULAÇÃO DE ENTRADA/SAÍDA DE ÁGUA</t>
  </si>
  <si>
    <t xml:space="preserve"> 11.4.21 </t>
  </si>
  <si>
    <t xml:space="preserve"> ED-50000 </t>
  </si>
  <si>
    <t>REGISTRO DE ESFERA, TIPO PVC SOLDÁVEL DN 25MM (3/4"), INCLUSIVE VOLANTE PARA ACIONAMENTO</t>
  </si>
  <si>
    <t xml:space="preserve"> 11.4.22 </t>
  </si>
  <si>
    <t xml:space="preserve"> ED-50003 </t>
  </si>
  <si>
    <t>REGISTRO DE ESFERA, TIPO PVC SOLDÁVEL DN 50MM (1.1/2"), INCLUSIVE VOLANTE PARA ACIONAMENTO</t>
  </si>
  <si>
    <t xml:space="preserve"> 11.4.23 </t>
  </si>
  <si>
    <t xml:space="preserve"> ED-50358 </t>
  </si>
  <si>
    <t>VÁLVULA DE RETENÇÃO HORIZONTAL OU VERTICAL, Ø 100 MM (4")</t>
  </si>
  <si>
    <t xml:space="preserve"> 11.4.24 </t>
  </si>
  <si>
    <t xml:space="preserve"> ED-48164 </t>
  </si>
  <si>
    <t>BARRA DE APOIO EM AÇO INOX POLIDO RETA, DN 1.1/4" (31,75MM), PARA ACESSIBILIDADE (PMR/PCR), COMPRIMENTO 70CM, INSTALADO EM PAREDE, INCLUSIVE FORNECIMENTO, INSTALAÇÃO E ACESSÓRIOS PARA FIXAÇÃO</t>
  </si>
  <si>
    <t xml:space="preserve"> 11.4.25 </t>
  </si>
  <si>
    <t xml:space="preserve"> ED-48160 </t>
  </si>
  <si>
    <t>BARRA DE APOIO EM AÇO INOX POLIDO RETA, DN 1.1/4" (31,75MM), PARA ACESSIBILIDADE (PMR/PCR), COMPRIMENTO 80CM, INSTALADO EM PAREDE, INCLUSIVE FORNECIMENTO, INSTALAÇÃO E ACESSÓRIOS PARA FIXAÇÃO</t>
  </si>
  <si>
    <t xml:space="preserve"> 11.4.26 </t>
  </si>
  <si>
    <t xml:space="preserve"> 13116 </t>
  </si>
  <si>
    <t>BARRA DE APOIO, PARA LAVATÓRIO,FIXA, CONSTITUIDA DE BARRA LATERAL EM "U", EM AÇO INOX,  D=1 1/4", JACKWAL OU SIMILAR</t>
  </si>
  <si>
    <t xml:space="preserve"> 11.4.27 </t>
  </si>
  <si>
    <t xml:space="preserve"> CP-48445 </t>
  </si>
  <si>
    <t>EXPURGO HOSPITALAR EM AÇO INOX AISI 304, COM SIFÃO  ESPESSURA 0,8MM, ACABAMENTO ESCOVADO.</t>
  </si>
  <si>
    <t xml:space="preserve"> 11.5 </t>
  </si>
  <si>
    <t>REAPROVEITAMENTO DE ÁGUA PLUVIAL</t>
  </si>
  <si>
    <t xml:space="preserve"> 11.5.1 </t>
  </si>
  <si>
    <t xml:space="preserve"> ED-49937 </t>
  </si>
  <si>
    <t>CAIXA D´ÁGUA DE POLIETILENO, CAPACIDADE DE 1.500L, INCLUSIVE TAMPA, TORNEIRA DE BOIA, EXTRAVASOR, TUBO DE LIMPEZA E ACESSÓRIOS, EXCLUSIVE TUBULAÇÃO DE ENTRADA/SAÍDA DE ÁGUA</t>
  </si>
  <si>
    <t xml:space="preserve"> 11.5.2 </t>
  </si>
  <si>
    <t xml:space="preserve"> ED-50354 </t>
  </si>
  <si>
    <t>VÁLVULA DE RETENÇÃO HORIZONTAL OU VERTICAL, Ø 25 MM (1")</t>
  </si>
  <si>
    <t xml:space="preserve"> 11.5.3 </t>
  </si>
  <si>
    <t xml:space="preserve"> 97462 </t>
  </si>
  <si>
    <t>LUVA COM REDUÇÃO, EM AÇO, CONEXÃO SOLDADA, DN 25 X 20 MM (1  X 3/4"), INSTALADO EM REDE DE ALIMENTAÇÃO PARA HIDRANTE - FORNECIMENTO E INSTALAÇÃO. AF_10/2020</t>
  </si>
  <si>
    <t xml:space="preserve"> 11.5.4 </t>
  </si>
  <si>
    <t xml:space="preserve"> CP-007 </t>
  </si>
  <si>
    <t>FILTRO VOLUMETRICO MODELO VF1</t>
  </si>
  <si>
    <t xml:space="preserve"> 11.5.5 </t>
  </si>
  <si>
    <t xml:space="preserve"> CP-008 </t>
  </si>
  <si>
    <t>FREIO D'ÁGUA Ø100</t>
  </si>
  <si>
    <t xml:space="preserve"> 11.5.6 </t>
  </si>
  <si>
    <t xml:space="preserve"> CP-009 </t>
  </si>
  <si>
    <t>SIFÃO LADRÃO Ø100</t>
  </si>
  <si>
    <t xml:space="preserve"> 11.5.7 </t>
  </si>
  <si>
    <t xml:space="preserve"> CP-010 </t>
  </si>
  <si>
    <t>SISTEMA AUTOMÁTICO DE REALIMENTAÇÃO 3/4" CONTENDO BÓIA AUTOMÁTICA DE NÍVEL</t>
  </si>
  <si>
    <t xml:space="preserve"> 11.5.8 </t>
  </si>
  <si>
    <t xml:space="preserve"> CP-011 </t>
  </si>
  <si>
    <t>CONJUNTO FLUTUANTE DE SUCÇÃO Ø 1"</t>
  </si>
  <si>
    <t xml:space="preserve"> 11.5.9 </t>
  </si>
  <si>
    <t xml:space="preserve"> CP-012 </t>
  </si>
  <si>
    <t>PRESSURIZADOR  (SILENCIOSO)  AUTOMÁTICO  COM  PRESSOSTATO,  POTENCIA  0,5HP  - 19mca 2.000 l/h</t>
  </si>
  <si>
    <t xml:space="preserve"> 11.5.10 </t>
  </si>
  <si>
    <t xml:space="preserve"> ED-49994 </t>
  </si>
  <si>
    <t>REGISTRO DE GAVETA, TIPO BASE, ROSCÁVEL 1.1/4" (PARA TUBO SOLDÁVEL OU PPR DN 40MM/CPVC DN 35MM), INCLUSIVE ACABAMENTO (PADRÃO POPULAR) E CANOPLA CROMADOS</t>
  </si>
  <si>
    <t xml:space="preserve"> 11.5.11 </t>
  </si>
  <si>
    <t xml:space="preserve"> 11.5.12 </t>
  </si>
  <si>
    <t xml:space="preserve"> ED-49974 </t>
  </si>
  <si>
    <t>REGISTRO DE GAVETA, TIPO BRUTO, ROSCÁVEL 1" (PARA TUBO SOLDÁVEL OU PPR DN 32MM/CPVC DN 28MM), INCLUSIVE VOLANTE PARA ACIONAMENTO</t>
  </si>
  <si>
    <t xml:space="preserve"> 11.5.13 </t>
  </si>
  <si>
    <t xml:space="preserve"> ED-50668 </t>
  </si>
  <si>
    <t>CONDUTOR DE AP DO TELHADO EM TUBO PVC ESGOTO, INCLUSIVE CONEXÕES E SUPORTES, 100 MM</t>
  </si>
  <si>
    <t xml:space="preserve"> 11.5.14 </t>
  </si>
  <si>
    <t xml:space="preserve"> ED-48669 </t>
  </si>
  <si>
    <t>FORNECIMENTO E ASSENTAMENTO DE TUBO PVC RÍGIDO, DRENAGEM/PLUVIAL, PBV - SÉRIE NORMAL, DN 100 MM (4"), INCLUSIVE CONEXÕES</t>
  </si>
  <si>
    <t xml:space="preserve"> 11.5.15 </t>
  </si>
  <si>
    <t xml:space="preserve"> ED-49962 </t>
  </si>
  <si>
    <t>RALO SEMI- HEMISFÉRICO TIPO ABACAXI D = 100 MM</t>
  </si>
  <si>
    <t xml:space="preserve"> 12 </t>
  </si>
  <si>
    <t>PCIP</t>
  </si>
  <si>
    <t xml:space="preserve"> 12.1 </t>
  </si>
  <si>
    <t xml:space="preserve"> ED-22698 </t>
  </si>
  <si>
    <t>ABRIGO EM CHAPA DE AÇO CARBONO DE SOBREPOR, PINTADO DE VERMELHO NAS DIMENSÕES (75X30X25)CM COM UMA PORTA COM VIDRO TRANSPARENTE COM A INSCRIÇÃO "INCÊNDIO", PARA EXTINTOR, FORNECIMENTO E INSTALAÇÃO, EXCLUSIVE EXTINTOR</t>
  </si>
  <si>
    <t xml:space="preserve"> 12.2 </t>
  </si>
  <si>
    <t xml:space="preserve"> ED-50193 </t>
  </si>
  <si>
    <t>EXTINTOR DE INCÊNDIO TIPO PÓ QUÍMICO 2-A:20-B:C, CAPACIDADE 6 KG</t>
  </si>
  <si>
    <t xml:space="preserve"> 12.3 </t>
  </si>
  <si>
    <t xml:space="preserve"> ED-26993 </t>
  </si>
  <si>
    <t>LUMINÁRIA DE EMERGÊNCIA AUTÔNOMA, TIPO LED COM DOIS FARÓIS, POTÊNCIA TOTAL DE 8W, FORNECIMENTO E INSTALAÇÃO</t>
  </si>
  <si>
    <t xml:space="preserve"> 12.4 </t>
  </si>
  <si>
    <t xml:space="preserve"> ED-50201 </t>
  </si>
  <si>
    <t>PLACA FOTOLUMINESCENTE "S2" OU "S3"- 380 X 190 MM (SAÍDA - DIREITA)</t>
  </si>
  <si>
    <t xml:space="preserve"> 12.5 </t>
  </si>
  <si>
    <t xml:space="preserve"> ED-50199 </t>
  </si>
  <si>
    <t>PLACA FOTOLUMINESCENTE "E5" - 300 X 300 MM</t>
  </si>
  <si>
    <t xml:space="preserve"> 13 </t>
  </si>
  <si>
    <t>REDE DE AR COMPRIMIDO</t>
  </si>
  <si>
    <t xml:space="preserve"> 13.1 </t>
  </si>
  <si>
    <t xml:space="preserve"> ED-50087 </t>
  </si>
  <si>
    <t>FORNECIMENTO E ASSENTAMENTO DE TUBO DE COBRE CLASSE "A" SEM COSTURA SOLDÁVEL, INCLUSIVE CONEXÕES E SUPORTES, D = 1/2"</t>
  </si>
  <si>
    <t xml:space="preserve"> 13.2 </t>
  </si>
  <si>
    <t xml:space="preserve"> ED-48274 </t>
  </si>
  <si>
    <t>VÁLVULA DE ESFERA EM LATÃO, DIÂMETRO DE 1/2" NPT</t>
  </si>
  <si>
    <t xml:space="preserve"> 13.3 </t>
  </si>
  <si>
    <t xml:space="preserve"> CP-017 </t>
  </si>
  <si>
    <t>POSTO DE CONSUMO COMPLETO OXIGÊMIO/VÁCUO</t>
  </si>
  <si>
    <t xml:space="preserve"> 13.4 </t>
  </si>
  <si>
    <t xml:space="preserve"> CP-018 </t>
  </si>
  <si>
    <t>REGULADOR PRESSÃO ALIANÇA 76506/3 ENTRA 1/8" - 7KG/H - EST. ÚNICO</t>
  </si>
  <si>
    <t xml:space="preserve"> 13.5 </t>
  </si>
  <si>
    <t xml:space="preserve"> ED-48251 </t>
  </si>
  <si>
    <t>COMPRESSOR SL/100 - 120PSI -8,3 BAR 100 LIBRAS</t>
  </si>
  <si>
    <t xml:space="preserve"> 14 </t>
  </si>
  <si>
    <t>CLIMATIZAÇÃO</t>
  </si>
  <si>
    <t xml:space="preserve"> 14.1 </t>
  </si>
  <si>
    <t>TUBO DE COBRE FLEXIVEL, D = 3/8 ", E = 0,79 MM, PARA AR-CONDICIONADO/ INSTALACOES GAS RESIDENCIAIS E COMERCIAIS</t>
  </si>
  <si>
    <t xml:space="preserve"> 14.2 </t>
  </si>
  <si>
    <t xml:space="preserve"> ED-50079 </t>
  </si>
  <si>
    <t>FORNECIMENTO E ASSENTAMENTO DE TUBO PVC RÍGIDO ROSCÁVEL, ÁGUA FRIA, DN 3/4" (25 MM), INCLUSIVE CONEXÕES</t>
  </si>
  <si>
    <t xml:space="preserve"> 14.3 </t>
  </si>
  <si>
    <t xml:space="preserve"> 070233 </t>
  </si>
  <si>
    <t>VENTOKIT 80 BIVOLT</t>
  </si>
  <si>
    <t xml:space="preserve"> 14.4 </t>
  </si>
  <si>
    <t xml:space="preserve"> 070473 </t>
  </si>
  <si>
    <t>DUTO ALUMINIZADO FLEXIVEL 100mm 4""</t>
  </si>
  <si>
    <t xml:space="preserve"> 14.5 </t>
  </si>
  <si>
    <t xml:space="preserve"> IP-048 </t>
  </si>
  <si>
    <t>MANGUEIRA PVC FLEXIVEL DRENO AR CONDICIONADO</t>
  </si>
  <si>
    <t xml:space="preserve"> 15 </t>
  </si>
  <si>
    <t>COMUNICAÇÃO VISUAL</t>
  </si>
  <si>
    <t xml:space="preserve"> 15.1 </t>
  </si>
  <si>
    <t>PLACA EM CHAPA DE AÇO ESCOVADO  E = 1 MM (15X40)</t>
  </si>
  <si>
    <t xml:space="preserve"> 15.2 </t>
  </si>
  <si>
    <t xml:space="preserve"> 16 </t>
  </si>
  <si>
    <t>CFTV</t>
  </si>
  <si>
    <t xml:space="preserve"> 16.1 </t>
  </si>
  <si>
    <t xml:space="preserve"> 16.2 </t>
  </si>
  <si>
    <t xml:space="preserve"> 16.3 </t>
  </si>
  <si>
    <t xml:space="preserve"> 16.4 </t>
  </si>
  <si>
    <t xml:space="preserve"> ED-48363 </t>
  </si>
  <si>
    <t>CABO COAXIAL RG-59-75 OHMS</t>
  </si>
  <si>
    <t xml:space="preserve"> 16.5 </t>
  </si>
  <si>
    <t xml:space="preserve"> 068061 </t>
  </si>
  <si>
    <t>REDE DE FIOS E CABOS PARA SONORIZACAO</t>
  </si>
  <si>
    <t xml:space="preserve"> 17 </t>
  </si>
  <si>
    <t>MOBILIÁRIO</t>
  </si>
  <si>
    <t xml:space="preserve"> 17.1 </t>
  </si>
  <si>
    <t>BALCÃO DA RECEPÇÃO - CONFORME PROJETO</t>
  </si>
  <si>
    <t xml:space="preserve"> 17.1.1 </t>
  </si>
  <si>
    <t xml:space="preserve"> 17.1.2 </t>
  </si>
  <si>
    <t xml:space="preserve"> ED-48233 </t>
  </si>
  <si>
    <t>ALVENARIA DE VEDAÇÃO COM TIJOLO CERÂMICO FURADO, ESP. 19CM, PARA REVESTIMENTO, INCLUSIVE ARGAMASSA PARA ASSENTAMENTO</t>
  </si>
  <si>
    <t xml:space="preserve"> 17.1.3 </t>
  </si>
  <si>
    <t xml:space="preserve"> ED-50730 </t>
  </si>
  <si>
    <t>CHAPISCO COM ARGAMASSA, TRAÇO 1:2:3 (CIMENTO, AREIA E PEDRISCO), APLICADO COM COLHER, ESP. 5MM, PREPARO MECÂNICO</t>
  </si>
  <si>
    <t xml:space="preserve"> 17.1.4 </t>
  </si>
  <si>
    <t xml:space="preserve"> 17.1.5 </t>
  </si>
  <si>
    <t xml:space="preserve"> 17.1.6 </t>
  </si>
  <si>
    <t xml:space="preserve"> ED-50754 </t>
  </si>
  <si>
    <t>REVESTIMENTO COM PORCELANATO APLICADO EM PISO, ACABAMENTO POLÍDO, AMBIENTE INTERNO, PADRÃO EXTRA, BORDA RETIFICADA, DIMENSÃO DA PEÇA (60X60CM), ASSENTAMENTO COM ARGAMASSA INDUSTRIALIZADA, INCLUSIVE REJUNTAMENTO</t>
  </si>
  <si>
    <t xml:space="preserve"> 17.1.7 </t>
  </si>
  <si>
    <t xml:space="preserve"> ED-21575 </t>
  </si>
  <si>
    <t>BANCADA EM GRANITO, COR CINZA ANDORINHA, ESP. 2CM, ACABAMENTO POLIDO, EXCLUSIVE RODABANCADA, TESTEIRA E FURO EM BACANDA, INCLUSIVE POLIMENTO DE</t>
  </si>
  <si>
    <t xml:space="preserve"> 17.1.8 </t>
  </si>
  <si>
    <t>REVESTIMENTO EM MDF - Conforme projeto</t>
  </si>
  <si>
    <t xml:space="preserve"> 18 </t>
  </si>
  <si>
    <t>DIVERSOS E LIMPEZA</t>
  </si>
  <si>
    <t xml:space="preserve"> 18.1 </t>
  </si>
  <si>
    <t>DIVERSOS</t>
  </si>
  <si>
    <t xml:space="preserve"> 18.2 </t>
  </si>
  <si>
    <t xml:space="preserve"> ED-51150 </t>
  </si>
  <si>
    <t>ESPELHO CRISTAL, DIMENSÃO (60X90)CM, COM ESP. 4MM, EM ACABAMENTO LAPIDADO, INCLUSIVE FIXAÇÃO COM PARAFUSO TIPO FINESSON, FORNECIMENTO E INSTALAÇÃO</t>
  </si>
  <si>
    <t xml:space="preserve"> 18.3 </t>
  </si>
  <si>
    <t xml:space="preserve"> ED-15448 </t>
  </si>
  <si>
    <t>BANCO EM CONCRETO APARENTE, TIPO-2, PADRÃO SEE-MG, SEM ENCOSTO, POLIDO COM ACABAMENTO EM VERNIZ, ESP. 5CM, COMPRIMENTO 150CM, LARGURA 40CM, ALTURA 45CM, INCLUSIVE CORTE NO PISO PARA FIXAÇÃO COM CONCRETO NÃO ESTRUTURAL, PREPARADO EM OBRA COM BETONEIRA, COM FCK 15 MPA</t>
  </si>
  <si>
    <t xml:space="preserve"> 18.4 </t>
  </si>
  <si>
    <t xml:space="preserve"> ED-50437 </t>
  </si>
  <si>
    <t>PLANTIO DE GRAMA ESMERALDA EM PLACAS, INCLUSIVE TERRA VEGETAL E CONSERVAÇÃO POR TRINTA (30) DIAS</t>
  </si>
  <si>
    <t xml:space="preserve"> 18.5 </t>
  </si>
  <si>
    <t xml:space="preserve"> 10084 </t>
  </si>
  <si>
    <t>ESCADA MARINHEIRO COM GUARDA-CORPO, L=45CM, EXECUTADA EM BARRAS CHATA GALVANIZADA 1 1/4" X 5/16", E GUARDA CORPO D=65CM EM BARRA CHATA GALV.D=1"X1/8", SENDO DEGRAUS EM BARRA RED. D=5/8", ESPAÇADOS DE 30CM, INCLUSIVE LIXAMENTO E PINTURA, CONF.PROJETO</t>
  </si>
  <si>
    <t xml:space="preserve"> 18.6 </t>
  </si>
  <si>
    <t xml:space="preserve"> ED-50266 </t>
  </si>
  <si>
    <t>LIMPEZA FINAL PARA ENTREGA DA OBRA</t>
  </si>
  <si>
    <t xml:space="preserve"> 18.7 </t>
  </si>
  <si>
    <t xml:space="preserve"> ED-51125 </t>
  </si>
  <si>
    <t>TRANSPORTE DE MATERIAL DEMOLIDO EM CAÇAMBA, EXCLUSIVE CARGA MANUAL OU MECÂNICA</t>
  </si>
  <si>
    <t xml:space="preserve"> 19 </t>
  </si>
  <si>
    <t>ADMINISTRAÇÃO LOCAL</t>
  </si>
  <si>
    <t xml:space="preserve"> 19.1 </t>
  </si>
  <si>
    <t>ADMINISTRAÇÃO LOCAL 6% DO VALOR TOTAL DA OBRA</t>
  </si>
  <si>
    <t>'</t>
  </si>
  <si>
    <r>
      <t>ONERADO (  ) DESONERADO (</t>
    </r>
    <r>
      <rPr>
        <b/>
        <sz val="10"/>
        <rFont val="Arial"/>
        <family val="2"/>
      </rPr>
      <t>X</t>
    </r>
    <r>
      <rPr>
        <sz val="10"/>
        <rFont val="Arial"/>
        <family val="1"/>
      </rPr>
      <t>)</t>
    </r>
  </si>
  <si>
    <t>ED-29231</t>
  </si>
  <si>
    <t>TRANSPORTE DE MATERIAL DE QUALQUER NATUREZA EM
CAMINHÃO, DISTÂNCIA MAIOR QUE 2KM E MENOR OU IGUAL A
5KM, DENTRO DO PERÍMETRO URBANO, EXCLUSIVE CARGA,
INCLUSIVE DESCARGA</t>
  </si>
  <si>
    <t>SINAPI - ABRIL/2023 -  MG (DESONERADO.)
SBC -06/2023 - MG (DESONIRADO)
ORSE - 03/2023 - SE (DESONERADO.)
SETOP -JANEIRO/2023  - MG-Região (CENTRAL)
SUDECAP - XX/XXX - MG (informar D.B.)</t>
  </si>
  <si>
    <t>SECRETARIA DE ESTADO DE SAÚDE                                                                                                                                                                                                                                                                                                                                                       - MUNICIPIO QUARTEL GERAL - MG -</t>
  </si>
  <si>
    <t>TOTAL GERAL DA OBRA:</t>
  </si>
  <si>
    <t>XXXXXXXXXXXXXXXXXXXXXXXXXXXXXXXXXXXX</t>
  </si>
  <si>
    <t>CO-27429</t>
  </si>
  <si>
    <t>PROJETO EXECUTIVO DE AR CONDICIONADO/VENTILAÇÃO/
CLIMATIZAÇÃO</t>
  </si>
  <si>
    <t xml:space="preserve"> 1.7</t>
  </si>
  <si>
    <t xml:space="preserve"> 1.8</t>
  </si>
  <si>
    <t xml:space="preserve"> 1.9</t>
  </si>
  <si>
    <t>CO-28390</t>
  </si>
  <si>
    <t>MOBILIZAÇÃO E DESMOBILIZAÇÃO DE EQUIPAMENTO DE
SONDAGEM A PERCUSSÃO COM ENSAIO DE PENETRAÇÃO
PADRÃO (SPT) - (CUSTO FIXO)</t>
  </si>
  <si>
    <t>CO-28388</t>
  </si>
  <si>
    <t>SONDAGEM A PERCUSSÃO COM ENSAIO DE PENETRAÇÃO
PADRÃO (SPT), DIÂMETRO 2.1/2", EXCLUSIVE MOBILIZAÇÃO E
DESMOBILIZAÇÃO</t>
  </si>
  <si>
    <t>RUA ELI FERREIRA DA COSTA, N° S/N, BAIRRO ANA FERREIRA DA COSTA</t>
  </si>
  <si>
    <t>Responsável Técnico (Identificação, assinatura e CREA) - LEONEL CESAR DE OLIVEIRA</t>
  </si>
  <si>
    <t>Gestor Municipal - GASPAR CARLOS FILHO</t>
  </si>
  <si>
    <t>CREA-MG 256.330/D</t>
  </si>
  <si>
    <t>VD01 -FORNECIMENTO E INSTALAÇÃO DE PELE DE VIDRO EM FACHADA EM PERFIS EM ALUMÍNIO, VIDROS 10 MM CONFORME PROJETO</t>
  </si>
  <si>
    <t>LETRA CAIXA ACM CONFORME PROJETO - "UBS - GERCILHA MENDES PEREIRA"</t>
  </si>
  <si>
    <t>ED-21776</t>
  </si>
  <si>
    <t>ENCARREGADO GERAL DE OBRAS COM ENCARGOS
COMPLEMENTARES</t>
  </si>
  <si>
    <t xml:space="preserve"> 19.2</t>
  </si>
  <si>
    <t>MÊS</t>
  </si>
  <si>
    <t>HORA</t>
  </si>
  <si>
    <t>ENGENHEIRO CIVIL JUNIOR COM ENCARGOS COMPLEMENTARES</t>
  </si>
  <si>
    <t xml:space="preserve">
PREFEITURA MUNICIPAL DE QUARTEL GERAL
RUA HIPOLITO PINTO, 240 - CENTRO - TELEFONE  (37) 3543 - 1190
Cep: 35.625 – 000 – QUARTEL GERAL – ESTADO DE MINAS GERAIS
Endereço eletrônico: gabinete@quartelgeral.mg.gov.br
ADMINISTRAÇÃO 2021 – 2024
</t>
  </si>
  <si>
    <t>CRONOGRAMA FÍSICO-FINANCEIRO</t>
  </si>
  <si>
    <t>PREFEITURA:PREFEITURA MUNICIPAL DE QUARTEL GERAL-MG</t>
  </si>
  <si>
    <t>DATA:14/09/2023</t>
  </si>
  <si>
    <t>OBRA: UBS TIPO I</t>
  </si>
  <si>
    <t>LOCAL: RUA ELI FERREIRA DA COSTA, Nº S/N, BAIRRO ANA FERREIRA DA COSTA</t>
  </si>
  <si>
    <t>PRAZO DA OBRA: 12 MÊSES</t>
  </si>
  <si>
    <t>ITEM</t>
  </si>
  <si>
    <t>CÓDIGO</t>
  </si>
  <si>
    <t>ETAPAS/DESCRIÇÃO</t>
  </si>
  <si>
    <t>FÍSICO/ FINANCEIRO</t>
  </si>
  <si>
    <t>TOTAL  ETAPAS</t>
  </si>
  <si>
    <t>MÊS 1</t>
  </si>
  <si>
    <t>MÊS 2</t>
  </si>
  <si>
    <t>MÊS 3</t>
  </si>
  <si>
    <t>MÊS 4</t>
  </si>
  <si>
    <t>MÊS 5</t>
  </si>
  <si>
    <t>MÊS 6</t>
  </si>
  <si>
    <t>MÊS 7</t>
  </si>
  <si>
    <t>MÊS 8</t>
  </si>
  <si>
    <t>MÊS 9</t>
  </si>
  <si>
    <t>MÊS 10</t>
  </si>
  <si>
    <t>MÊS 11</t>
  </si>
  <si>
    <t>MÊS 12</t>
  </si>
  <si>
    <t>Físico %</t>
  </si>
  <si>
    <t>Financeiro</t>
  </si>
  <si>
    <t>TOTAL</t>
  </si>
  <si>
    <t xml:space="preserve"> </t>
  </si>
  <si>
    <t>256.330/D</t>
  </si>
  <si>
    <t>Observações:</t>
  </si>
  <si>
    <t xml:space="preserve">Assinatura do engenheiro/arquiteto/técnico em edificaçõe/técnico- LEONEL CESAR DE OLIVEIRAl </t>
  </si>
  <si>
    <t>CREA ou CAU</t>
  </si>
  <si>
    <t>Assinatura do Prefeito - GASPAR CARLOS FILHO</t>
  </si>
  <si>
    <t>MOBILIZAÇÃO E DESMOBILIZAÇÃO DE OBRA EM CENTRO URBANO
OU REGIÃO LIMÍTROFE COM VALOR ENTRE 1.000.000,01 E 3.000.
000,00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</si>
</sst>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0\ %"/>
    <numFmt numFmtId="165" formatCode="#,##0.000"/>
    <numFmt numFmtId="166" formatCode="&quot;R$&quot;\ #,##0.00"/>
    <numFmt numFmtId="167" formatCode="&quot;R$ &quot;#,##0.00"/>
    <numFmt numFmtId="168" formatCode="&quot;R$ &quot;#,##0.000"/>
  </numFmts>
  <fonts count="25" x14ac:knownFonts="1">
    <font>
      <sz val="11"/>
      <name val="Arial"/>
      <family val="1"/>
    </font>
    <font>
      <b/>
      <sz val="11"/>
      <name val="Arial"/>
      <family val="1"/>
    </font>
    <font>
      <b/>
      <sz val="10"/>
      <color rgb="FF000000"/>
      <name val="Arial"/>
      <family val="1"/>
    </font>
    <font>
      <sz val="10"/>
      <color rgb="FF000000"/>
      <name val="Arial"/>
      <family val="1"/>
    </font>
    <font>
      <b/>
      <sz val="10"/>
      <name val="Arial"/>
      <family val="1"/>
    </font>
    <font>
      <sz val="10"/>
      <name val="Arial"/>
      <family val="1"/>
    </font>
    <font>
      <b/>
      <sz val="12"/>
      <name val="Arial"/>
      <family val="1"/>
    </font>
    <font>
      <b/>
      <sz val="11"/>
      <color rgb="FF444444"/>
      <name val="Calibri"/>
      <family val="2"/>
      <charset val="1"/>
    </font>
    <font>
      <b/>
      <sz val="10"/>
      <name val="Arial"/>
      <family val="2"/>
    </font>
    <font>
      <b/>
      <sz val="10"/>
      <color rgb="FF000000"/>
      <name val="Arial"/>
      <family val="2"/>
    </font>
    <font>
      <b/>
      <sz val="11"/>
      <color theme="1"/>
      <name val="Arial"/>
      <family val="2"/>
    </font>
    <font>
      <b/>
      <sz val="9"/>
      <color theme="1"/>
      <name val="Arial"/>
      <family val="2"/>
    </font>
    <font>
      <b/>
      <sz val="11"/>
      <color theme="1"/>
      <name val="Calibri"/>
      <family val="2"/>
    </font>
    <font>
      <sz val="8"/>
      <name val="Arial"/>
      <family val="1"/>
    </font>
    <font>
      <sz val="11"/>
      <name val="Arial"/>
      <family val="1"/>
    </font>
    <font>
      <b/>
      <sz val="12"/>
      <name val="Arial"/>
      <family val="2"/>
    </font>
    <font>
      <sz val="9"/>
      <color indexed="8"/>
      <name val="Arial"/>
      <family val="2"/>
    </font>
    <font>
      <sz val="9"/>
      <name val="Arial"/>
      <family val="2"/>
    </font>
    <font>
      <sz val="9"/>
      <color theme="1"/>
      <name val="Arial"/>
      <family val="2"/>
    </font>
    <font>
      <sz val="10"/>
      <color theme="1"/>
      <name val="Arial"/>
      <family val="2"/>
    </font>
    <font>
      <b/>
      <sz val="16"/>
      <name val="Arial"/>
      <family val="2"/>
    </font>
    <font>
      <b/>
      <sz val="9"/>
      <color indexed="8"/>
      <name val="Arial"/>
      <family val="2"/>
    </font>
    <font>
      <sz val="10"/>
      <name val="Arial"/>
      <family val="2"/>
    </font>
    <font>
      <sz val="8"/>
      <name val="Arial"/>
      <family val="2"/>
    </font>
    <font>
      <b/>
      <sz val="9"/>
      <name val="Arial"/>
      <family val="2"/>
    </font>
  </fonts>
  <fills count="8">
    <fill>
      <patternFill patternType="none"/>
    </fill>
    <fill>
      <patternFill patternType="gray125"/>
    </fill>
    <fill>
      <patternFill patternType="solid">
        <fgColor rgb="FFD8ECF6"/>
      </patternFill>
    </fill>
    <fill>
      <patternFill patternType="solid">
        <fgColor rgb="FFFFFFFF"/>
      </patternFill>
    </fill>
    <fill>
      <patternFill patternType="solid">
        <fgColor rgb="FFFFFFFF"/>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s>
  <borders count="61">
    <border>
      <left/>
      <right/>
      <top/>
      <bottom/>
      <diagonal/>
    </border>
    <border>
      <left style="thin">
        <color rgb="FFCCCCCC"/>
      </left>
      <right style="thin">
        <color rgb="FFCCCCCC"/>
      </right>
      <top style="thin">
        <color rgb="FFCCCCCC"/>
      </top>
      <bottom style="thin">
        <color rgb="FFCCCCCC"/>
      </bottom>
      <diagonal/>
    </border>
    <border>
      <left style="thin">
        <color rgb="FFD0CECE"/>
      </left>
      <right/>
      <top style="thin">
        <color rgb="FFD0CECE"/>
      </top>
      <bottom/>
      <diagonal/>
    </border>
    <border>
      <left/>
      <right/>
      <top style="thin">
        <color rgb="FFD0CECE"/>
      </top>
      <bottom/>
      <diagonal/>
    </border>
    <border>
      <left/>
      <right style="thin">
        <color rgb="FFD0CECE"/>
      </right>
      <top style="thin">
        <color rgb="FFD0CECE"/>
      </top>
      <bottom/>
      <diagonal/>
    </border>
    <border>
      <left style="thin">
        <color rgb="FFD0CECE"/>
      </left>
      <right/>
      <top style="thin">
        <color rgb="FFD0CECE"/>
      </top>
      <bottom style="thin">
        <color rgb="FFD0CECE"/>
      </bottom>
      <diagonal/>
    </border>
    <border>
      <left/>
      <right/>
      <top style="thin">
        <color rgb="FFD0CECE"/>
      </top>
      <bottom style="thin">
        <color rgb="FFD0CECE"/>
      </bottom>
      <diagonal/>
    </border>
    <border>
      <left/>
      <right style="thin">
        <color rgb="FFD0CECE"/>
      </right>
      <top style="thin">
        <color rgb="FFD0CECE"/>
      </top>
      <bottom style="thin">
        <color rgb="FFD0CECE"/>
      </bottom>
      <diagonal/>
    </border>
    <border>
      <left style="thin">
        <color rgb="FFD0CECE"/>
      </left>
      <right/>
      <top/>
      <bottom/>
      <diagonal/>
    </border>
    <border>
      <left/>
      <right style="thin">
        <color rgb="FFD0CECE"/>
      </right>
      <top/>
      <bottom/>
      <diagonal/>
    </border>
    <border>
      <left style="thin">
        <color rgb="FFD0CECE"/>
      </left>
      <right style="thin">
        <color rgb="FFD0CECE"/>
      </right>
      <top style="thin">
        <color rgb="FFD0CECE"/>
      </top>
      <bottom style="thin">
        <color rgb="FFD0CECE"/>
      </bottom>
      <diagonal/>
    </border>
    <border>
      <left style="thin">
        <color rgb="FFD0CECE"/>
      </left>
      <right style="thin">
        <color rgb="FFD0CECE"/>
      </right>
      <top style="thin">
        <color rgb="FFD0CECE"/>
      </top>
      <bottom/>
      <diagonal/>
    </border>
    <border>
      <left style="thin">
        <color rgb="FFD0CECE"/>
      </left>
      <right style="thin">
        <color rgb="FFD0CECE"/>
      </right>
      <top/>
      <bottom/>
      <diagonal/>
    </border>
    <border>
      <left style="thin">
        <color rgb="FFD0CECE"/>
      </left>
      <right/>
      <top/>
      <bottom style="thin">
        <color rgb="FFD0CECE"/>
      </bottom>
      <diagonal/>
    </border>
    <border>
      <left/>
      <right/>
      <top/>
      <bottom style="thin">
        <color rgb="FFD0CECE"/>
      </bottom>
      <diagonal/>
    </border>
    <border>
      <left/>
      <right style="thin">
        <color rgb="FFD0CECE"/>
      </right>
      <top/>
      <bottom style="thin">
        <color rgb="FFD0CECE"/>
      </bottom>
      <diagonal/>
    </border>
    <border>
      <left style="thin">
        <color rgb="FFD0CECE"/>
      </left>
      <right style="thin">
        <color rgb="FFD0CECE"/>
      </right>
      <top/>
      <bottom style="thin">
        <color rgb="FFD0CECE"/>
      </bottom>
      <diagonal/>
    </border>
    <border>
      <left style="thin">
        <color rgb="FFCCCCCC"/>
      </left>
      <right/>
      <top style="thin">
        <color rgb="FFCCCCCC"/>
      </top>
      <bottom style="thin">
        <color rgb="FFCCCCCC"/>
      </bottom>
      <diagonal/>
    </border>
    <border>
      <left/>
      <right/>
      <top style="thin">
        <color rgb="FFCCCCCC"/>
      </top>
      <bottom style="thin">
        <color rgb="FFCCCCCC"/>
      </bottom>
      <diagonal/>
    </border>
    <border>
      <left/>
      <right style="thin">
        <color rgb="FFCCCCCC"/>
      </right>
      <top style="thin">
        <color rgb="FFCCCCCC"/>
      </top>
      <bottom style="thin">
        <color rgb="FFCCCCCC"/>
      </bottom>
      <diagonal/>
    </border>
    <border>
      <left/>
      <right/>
      <top/>
      <bottom style="thin">
        <color rgb="FF000000"/>
      </bottom>
      <diagonal/>
    </border>
    <border>
      <left style="thin">
        <color rgb="FFCCCCCC"/>
      </left>
      <right style="thin">
        <color rgb="FFCCCCCC"/>
      </right>
      <top style="thin">
        <color rgb="FFCCCCCC"/>
      </top>
      <bottom/>
      <diagonal/>
    </border>
    <border>
      <left style="thin">
        <color rgb="FFCCCCCC"/>
      </left>
      <right style="thin">
        <color rgb="FFCCCCCC"/>
      </right>
      <top/>
      <bottom style="thin">
        <color rgb="FFCCCCCC"/>
      </bottom>
      <diagonal/>
    </border>
    <border>
      <left/>
      <right style="thin">
        <color rgb="FFCCCCCC"/>
      </right>
      <top/>
      <bottom style="thin">
        <color rgb="FFCCCCCC"/>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s>
  <cellStyleXfs count="2">
    <xf numFmtId="0" fontId="0" fillId="0" borderId="0"/>
    <xf numFmtId="43" fontId="14" fillId="0" borderId="0" applyFont="0" applyFill="0" applyBorder="0" applyAlignment="0" applyProtection="0"/>
  </cellStyleXfs>
  <cellXfs count="193">
    <xf numFmtId="0" fontId="0" fillId="0" borderId="0" xfId="0"/>
    <xf numFmtId="4" fontId="0" fillId="0" borderId="0" xfId="0" applyNumberFormat="1"/>
    <xf numFmtId="0" fontId="1" fillId="3" borderId="1" xfId="0" applyFont="1" applyFill="1" applyBorder="1" applyAlignment="1">
      <alignment horizontal="left" vertical="top" wrapText="1"/>
    </xf>
    <xf numFmtId="0" fontId="1" fillId="3" borderId="1" xfId="0" applyFont="1" applyFill="1" applyBorder="1" applyAlignment="1">
      <alignment horizontal="right" vertical="top" wrapText="1"/>
    </xf>
    <xf numFmtId="0" fontId="1" fillId="3" borderId="1" xfId="0" applyFont="1" applyFill="1" applyBorder="1" applyAlignment="1">
      <alignment horizontal="center" vertical="top" wrapText="1"/>
    </xf>
    <xf numFmtId="4" fontId="1" fillId="3" borderId="1" xfId="0" applyNumberFormat="1" applyFont="1" applyFill="1" applyBorder="1" applyAlignment="1">
      <alignment horizontal="right" vertical="top" wrapText="1"/>
    </xf>
    <xf numFmtId="0" fontId="2" fillId="2" borderId="1" xfId="0" applyFont="1" applyFill="1" applyBorder="1" applyAlignment="1">
      <alignment horizontal="left" vertical="top" wrapText="1"/>
    </xf>
    <xf numFmtId="4" fontId="2" fillId="2" borderId="1" xfId="0" applyNumberFormat="1" applyFont="1" applyFill="1" applyBorder="1" applyAlignment="1">
      <alignment horizontal="right" vertical="top" wrapText="1"/>
    </xf>
    <xf numFmtId="0" fontId="4" fillId="3" borderId="0" xfId="0" applyFont="1" applyFill="1" applyAlignment="1">
      <alignment horizontal="right" vertical="top" wrapText="1"/>
    </xf>
    <xf numFmtId="0" fontId="5" fillId="3" borderId="0" xfId="0" applyFont="1" applyFill="1" applyAlignment="1">
      <alignment horizontal="left" vertical="top" wrapText="1"/>
    </xf>
    <xf numFmtId="0" fontId="4" fillId="3" borderId="0" xfId="0" applyFont="1" applyFill="1" applyAlignment="1">
      <alignment horizontal="center" vertical="top" wrapText="1"/>
    </xf>
    <xf numFmtId="0" fontId="1" fillId="0" borderId="10" xfId="0" applyFont="1" applyBorder="1"/>
    <xf numFmtId="0" fontId="7" fillId="4" borderId="10" xfId="0" applyFont="1" applyFill="1" applyBorder="1" applyAlignment="1">
      <alignment horizontal="left"/>
    </xf>
    <xf numFmtId="0" fontId="1" fillId="0" borderId="11" xfId="0" applyFont="1" applyBorder="1" applyAlignment="1">
      <alignment vertical="center"/>
    </xf>
    <xf numFmtId="0" fontId="4" fillId="3" borderId="10" xfId="0" applyFont="1" applyFill="1" applyBorder="1" applyAlignment="1">
      <alignment horizontal="left" vertical="top" wrapText="1"/>
    </xf>
    <xf numFmtId="0" fontId="3" fillId="4" borderId="1" xfId="0" applyFont="1" applyFill="1" applyBorder="1" applyAlignment="1">
      <alignment horizontal="left" vertical="top" wrapText="1"/>
    </xf>
    <xf numFmtId="0" fontId="3" fillId="4" borderId="1" xfId="0" applyFont="1" applyFill="1" applyBorder="1" applyAlignment="1">
      <alignment horizontal="right" vertical="top" wrapText="1"/>
    </xf>
    <xf numFmtId="0" fontId="3" fillId="4" borderId="1" xfId="0" applyFont="1" applyFill="1" applyBorder="1" applyAlignment="1">
      <alignment horizontal="center" vertical="top" wrapText="1"/>
    </xf>
    <xf numFmtId="4" fontId="3" fillId="4" borderId="1" xfId="0" applyNumberFormat="1" applyFont="1" applyFill="1" applyBorder="1" applyAlignment="1">
      <alignment horizontal="right" vertical="top" wrapText="1"/>
    </xf>
    <xf numFmtId="0" fontId="0" fillId="4" borderId="0" xfId="0" applyFill="1"/>
    <xf numFmtId="0" fontId="3" fillId="4" borderId="1" xfId="0" applyFont="1" applyFill="1" applyBorder="1" applyAlignment="1">
      <alignment horizontal="right" vertical="center" wrapText="1"/>
    </xf>
    <xf numFmtId="164" fontId="3" fillId="4" borderId="1" xfId="0" applyNumberFormat="1" applyFont="1" applyFill="1" applyBorder="1" applyAlignment="1">
      <alignment horizontal="right" vertical="center" wrapText="1"/>
    </xf>
    <xf numFmtId="0" fontId="4" fillId="3" borderId="20" xfId="0" applyFont="1" applyFill="1" applyBorder="1" applyAlignment="1">
      <alignment horizontal="center" vertical="top" wrapText="1"/>
    </xf>
    <xf numFmtId="4" fontId="4" fillId="3" borderId="20" xfId="0" applyNumberFormat="1" applyFont="1" applyFill="1" applyBorder="1" applyAlignment="1">
      <alignment horizontal="center" vertical="top" wrapText="1"/>
    </xf>
    <xf numFmtId="0" fontId="0" fillId="0" borderId="0" xfId="0" quotePrefix="1"/>
    <xf numFmtId="10" fontId="3" fillId="4" borderId="1" xfId="0" applyNumberFormat="1" applyFont="1" applyFill="1" applyBorder="1" applyAlignment="1">
      <alignment horizontal="right" vertical="top" wrapText="1"/>
    </xf>
    <xf numFmtId="4" fontId="3" fillId="5" borderId="1" xfId="0" applyNumberFormat="1" applyFont="1" applyFill="1" applyBorder="1" applyAlignment="1">
      <alignment horizontal="right" vertical="top" wrapText="1"/>
    </xf>
    <xf numFmtId="10" fontId="2" fillId="2" borderId="1" xfId="0" applyNumberFormat="1" applyFont="1" applyFill="1" applyBorder="1" applyAlignment="1">
      <alignment horizontal="right" vertical="top" wrapText="1"/>
    </xf>
    <xf numFmtId="0" fontId="0" fillId="0" borderId="0" xfId="0" applyAlignment="1">
      <alignment horizontal="right"/>
    </xf>
    <xf numFmtId="10" fontId="0" fillId="4" borderId="0" xfId="0" applyNumberFormat="1" applyFill="1"/>
    <xf numFmtId="4" fontId="5" fillId="3" borderId="0" xfId="0" applyNumberFormat="1" applyFont="1" applyFill="1" applyAlignment="1">
      <alignment horizontal="left" vertical="top" wrapText="1"/>
    </xf>
    <xf numFmtId="0" fontId="5" fillId="0" borderId="0" xfId="0" applyFont="1" applyAlignment="1">
      <alignment horizontal="right" wrapText="1"/>
    </xf>
    <xf numFmtId="0" fontId="10" fillId="0" borderId="11" xfId="0" applyFont="1" applyBorder="1" applyAlignment="1">
      <alignment vertical="center" wrapText="1"/>
    </xf>
    <xf numFmtId="165" fontId="0" fillId="0" borderId="0" xfId="0" applyNumberFormat="1"/>
    <xf numFmtId="0" fontId="3" fillId="4" borderId="17" xfId="0" applyFont="1" applyFill="1" applyBorder="1" applyAlignment="1">
      <alignment horizontal="left" vertical="top" wrapText="1"/>
    </xf>
    <xf numFmtId="4" fontId="3" fillId="4" borderId="18" xfId="0" applyNumberFormat="1" applyFont="1" applyFill="1" applyBorder="1" applyAlignment="1">
      <alignment horizontal="right" vertical="center" wrapText="1"/>
    </xf>
    <xf numFmtId="4" fontId="3" fillId="4" borderId="18" xfId="0" applyNumberFormat="1" applyFont="1" applyFill="1" applyBorder="1" applyAlignment="1">
      <alignment horizontal="right" vertical="top" wrapText="1"/>
    </xf>
    <xf numFmtId="4" fontId="3" fillId="4" borderId="19" xfId="0" applyNumberFormat="1" applyFont="1" applyFill="1" applyBorder="1" applyAlignment="1">
      <alignment horizontal="right" vertical="top" wrapText="1"/>
    </xf>
    <xf numFmtId="0" fontId="3" fillId="4" borderId="22" xfId="0" applyFont="1" applyFill="1" applyBorder="1" applyAlignment="1">
      <alignment vertical="center" wrapText="1"/>
    </xf>
    <xf numFmtId="0" fontId="2" fillId="2" borderId="21" xfId="0" applyFont="1" applyFill="1" applyBorder="1" applyAlignment="1">
      <alignment horizontal="left" vertical="top" wrapText="1"/>
    </xf>
    <xf numFmtId="0" fontId="3" fillId="4" borderId="17" xfId="0" applyFont="1" applyFill="1" applyBorder="1" applyAlignment="1">
      <alignment horizontal="center" vertical="top" wrapText="1"/>
    </xf>
    <xf numFmtId="10" fontId="3" fillId="4" borderId="22" xfId="0" applyNumberFormat="1" applyFont="1" applyFill="1" applyBorder="1" applyAlignment="1">
      <alignment vertical="center" wrapText="1"/>
    </xf>
    <xf numFmtId="4" fontId="3" fillId="4" borderId="1" xfId="0" applyNumberFormat="1" applyFont="1" applyFill="1" applyBorder="1" applyAlignment="1">
      <alignment vertical="top" wrapText="1"/>
    </xf>
    <xf numFmtId="4" fontId="3" fillId="4" borderId="19" xfId="0" applyNumberFormat="1" applyFont="1" applyFill="1" applyBorder="1" applyAlignment="1">
      <alignment vertical="top" wrapText="1"/>
    </xf>
    <xf numFmtId="0" fontId="0" fillId="5" borderId="0" xfId="0" applyFill="1"/>
    <xf numFmtId="0" fontId="8" fillId="5" borderId="41" xfId="0" applyFont="1" applyFill="1" applyBorder="1" applyAlignment="1">
      <alignment horizontal="center" vertical="center"/>
    </xf>
    <xf numFmtId="0" fontId="8" fillId="5" borderId="42" xfId="0" applyFont="1" applyFill="1" applyBorder="1" applyAlignment="1">
      <alignment horizontal="center" vertical="center"/>
    </xf>
    <xf numFmtId="0" fontId="8" fillId="5" borderId="42" xfId="0" applyFont="1" applyFill="1" applyBorder="1" applyAlignment="1">
      <alignment horizontal="center" vertical="center" wrapText="1"/>
    </xf>
    <xf numFmtId="0" fontId="8" fillId="5" borderId="37" xfId="0" applyFont="1" applyFill="1" applyBorder="1" applyAlignment="1">
      <alignment horizontal="center" vertical="center"/>
    </xf>
    <xf numFmtId="49" fontId="16" fillId="6" borderId="44" xfId="0" applyNumberFormat="1" applyFont="1" applyFill="1" applyBorder="1" applyAlignment="1">
      <alignment horizontal="center" vertical="top" wrapText="1"/>
    </xf>
    <xf numFmtId="10" fontId="16" fillId="6" borderId="44" xfId="0" applyNumberFormat="1" applyFont="1" applyFill="1" applyBorder="1" applyAlignment="1">
      <alignment vertical="top" wrapText="1"/>
    </xf>
    <xf numFmtId="10" fontId="17" fillId="6" borderId="44" xfId="1" applyNumberFormat="1" applyFont="1" applyFill="1" applyBorder="1" applyAlignment="1">
      <alignment vertical="top" wrapText="1"/>
    </xf>
    <xf numFmtId="10" fontId="17" fillId="6" borderId="44" xfId="0" applyNumberFormat="1" applyFont="1" applyFill="1" applyBorder="1" applyAlignment="1">
      <alignment vertical="top" wrapText="1"/>
    </xf>
    <xf numFmtId="10" fontId="17" fillId="6" borderId="45" xfId="0" applyNumberFormat="1" applyFont="1" applyFill="1" applyBorder="1" applyAlignment="1">
      <alignment vertical="top" wrapText="1"/>
    </xf>
    <xf numFmtId="49" fontId="16" fillId="6" borderId="47" xfId="0" applyNumberFormat="1" applyFont="1" applyFill="1" applyBorder="1" applyAlignment="1">
      <alignment horizontal="center" vertical="top" wrapText="1"/>
    </xf>
    <xf numFmtId="166" fontId="16" fillId="6" borderId="44" xfId="0" applyNumberFormat="1" applyFont="1" applyFill="1" applyBorder="1" applyAlignment="1">
      <alignment vertical="top" wrapText="1"/>
    </xf>
    <xf numFmtId="4" fontId="16" fillId="6" borderId="47" xfId="0" applyNumberFormat="1" applyFont="1" applyFill="1" applyBorder="1" applyAlignment="1">
      <alignment vertical="top" wrapText="1"/>
    </xf>
    <xf numFmtId="4" fontId="16" fillId="6" borderId="48" xfId="0" applyNumberFormat="1" applyFont="1" applyFill="1" applyBorder="1" applyAlignment="1">
      <alignment vertical="top" wrapText="1"/>
    </xf>
    <xf numFmtId="49" fontId="16" fillId="5" borderId="47" xfId="0" applyNumberFormat="1" applyFont="1" applyFill="1" applyBorder="1" applyAlignment="1">
      <alignment horizontal="center" vertical="top" wrapText="1"/>
    </xf>
    <xf numFmtId="10" fontId="16" fillId="5" borderId="44" xfId="0" applyNumberFormat="1" applyFont="1" applyFill="1" applyBorder="1" applyAlignment="1">
      <alignment vertical="top" wrapText="1"/>
    </xf>
    <xf numFmtId="10" fontId="17" fillId="5" borderId="44" xfId="1" applyNumberFormat="1" applyFont="1" applyFill="1" applyBorder="1" applyAlignment="1">
      <alignment vertical="top" wrapText="1"/>
    </xf>
    <xf numFmtId="10" fontId="17" fillId="5" borderId="44" xfId="0" applyNumberFormat="1" applyFont="1" applyFill="1" applyBorder="1" applyAlignment="1">
      <alignment vertical="top" wrapText="1"/>
    </xf>
    <xf numFmtId="10" fontId="17" fillId="5" borderId="45" xfId="0" applyNumberFormat="1" applyFont="1" applyFill="1" applyBorder="1" applyAlignment="1">
      <alignment vertical="top" wrapText="1"/>
    </xf>
    <xf numFmtId="166" fontId="16" fillId="5" borderId="44" xfId="0" applyNumberFormat="1" applyFont="1" applyFill="1" applyBorder="1" applyAlignment="1">
      <alignment vertical="top" wrapText="1"/>
    </xf>
    <xf numFmtId="4" fontId="16" fillId="5" borderId="47" xfId="0" applyNumberFormat="1" applyFont="1" applyFill="1" applyBorder="1" applyAlignment="1">
      <alignment vertical="top" wrapText="1"/>
    </xf>
    <xf numFmtId="4" fontId="16" fillId="5" borderId="48" xfId="0" applyNumberFormat="1" applyFont="1" applyFill="1" applyBorder="1" applyAlignment="1">
      <alignment vertical="top" wrapText="1"/>
    </xf>
    <xf numFmtId="49" fontId="18" fillId="5" borderId="47" xfId="0" applyNumberFormat="1" applyFont="1" applyFill="1" applyBorder="1" applyAlignment="1">
      <alignment horizontal="center" vertical="top" wrapText="1"/>
    </xf>
    <xf numFmtId="4" fontId="18" fillId="5" borderId="47" xfId="0" applyNumberFormat="1" applyFont="1" applyFill="1" applyBorder="1" applyAlignment="1">
      <alignment vertical="top" wrapText="1"/>
    </xf>
    <xf numFmtId="4" fontId="18" fillId="5" borderId="48" xfId="0" applyNumberFormat="1" applyFont="1" applyFill="1" applyBorder="1" applyAlignment="1">
      <alignment vertical="top" wrapText="1"/>
    </xf>
    <xf numFmtId="0" fontId="19" fillId="5" borderId="0" xfId="0" applyFont="1" applyFill="1"/>
    <xf numFmtId="10" fontId="16" fillId="5" borderId="47" xfId="0" applyNumberFormat="1" applyFont="1" applyFill="1" applyBorder="1" applyAlignment="1">
      <alignment vertical="top" wrapText="1"/>
    </xf>
    <xf numFmtId="166" fontId="16" fillId="5" borderId="37" xfId="0" applyNumberFormat="1" applyFont="1" applyFill="1" applyBorder="1" applyAlignment="1">
      <alignment vertical="top" wrapText="1"/>
    </xf>
    <xf numFmtId="10" fontId="0" fillId="5" borderId="0" xfId="0" applyNumberFormat="1" applyFill="1"/>
    <xf numFmtId="4" fontId="0" fillId="5" borderId="0" xfId="0" applyNumberFormat="1" applyFill="1"/>
    <xf numFmtId="49" fontId="21" fillId="7" borderId="50" xfId="0" applyNumberFormat="1" applyFont="1" applyFill="1" applyBorder="1" applyAlignment="1">
      <alignment horizontal="center" vertical="top" wrapText="1"/>
    </xf>
    <xf numFmtId="10" fontId="21" fillId="7" borderId="50" xfId="0" applyNumberFormat="1" applyFont="1" applyFill="1" applyBorder="1" applyAlignment="1">
      <alignment vertical="top" wrapText="1"/>
    </xf>
    <xf numFmtId="10" fontId="21" fillId="7" borderId="51" xfId="0" applyNumberFormat="1" applyFont="1" applyFill="1" applyBorder="1" applyAlignment="1">
      <alignment vertical="top" wrapText="1"/>
    </xf>
    <xf numFmtId="49" fontId="21" fillId="7" borderId="55" xfId="0" applyNumberFormat="1" applyFont="1" applyFill="1" applyBorder="1" applyAlignment="1">
      <alignment horizontal="center" vertical="top" wrapText="1"/>
    </xf>
    <xf numFmtId="167" fontId="21" fillId="7" borderId="55" xfId="0" applyNumberFormat="1" applyFont="1" applyFill="1" applyBorder="1" applyAlignment="1">
      <alignment vertical="top" wrapText="1"/>
    </xf>
    <xf numFmtId="167" fontId="21" fillId="7" borderId="56" xfId="0" applyNumberFormat="1" applyFont="1" applyFill="1" applyBorder="1" applyAlignment="1">
      <alignment vertical="top" wrapText="1"/>
    </xf>
    <xf numFmtId="168" fontId="0" fillId="5" borderId="0" xfId="0" applyNumberFormat="1" applyFill="1"/>
    <xf numFmtId="0" fontId="8" fillId="5" borderId="58" xfId="0" applyFont="1" applyFill="1" applyBorder="1" applyAlignment="1">
      <alignment wrapText="1"/>
    </xf>
    <xf numFmtId="0" fontId="8" fillId="5" borderId="59" xfId="0" applyFont="1" applyFill="1" applyBorder="1" applyAlignment="1">
      <alignment wrapText="1"/>
    </xf>
    <xf numFmtId="0" fontId="8" fillId="5" borderId="60" xfId="0" applyFont="1" applyFill="1" applyBorder="1" applyAlignment="1">
      <alignment wrapText="1"/>
    </xf>
    <xf numFmtId="0" fontId="0" fillId="5" borderId="59" xfId="0" applyFill="1" applyBorder="1"/>
    <xf numFmtId="0" fontId="22" fillId="5" borderId="0" xfId="0" applyFont="1" applyFill="1"/>
    <xf numFmtId="0" fontId="0" fillId="5" borderId="29" xfId="0" applyFill="1" applyBorder="1"/>
    <xf numFmtId="0" fontId="8" fillId="5" borderId="57" xfId="0" applyFont="1" applyFill="1" applyBorder="1" applyAlignment="1">
      <alignment wrapText="1"/>
    </xf>
    <xf numFmtId="0" fontId="8" fillId="5" borderId="0" xfId="0" applyFont="1" applyFill="1" applyAlignment="1">
      <alignment wrapText="1"/>
    </xf>
    <xf numFmtId="0" fontId="0" fillId="5" borderId="29" xfId="0" applyFill="1" applyBorder="1" applyAlignment="1">
      <alignment vertical="center"/>
    </xf>
    <xf numFmtId="0" fontId="8" fillId="5" borderId="0" xfId="0" applyFont="1" applyFill="1"/>
    <xf numFmtId="0" fontId="8" fillId="5" borderId="57" xfId="0" applyFont="1" applyFill="1" applyBorder="1"/>
    <xf numFmtId="0" fontId="0" fillId="5" borderId="0" xfId="0" applyFill="1" applyAlignment="1">
      <alignment wrapText="1"/>
    </xf>
    <xf numFmtId="0" fontId="23" fillId="5" borderId="29" xfId="0" applyFont="1" applyFill="1" applyBorder="1" applyAlignment="1">
      <alignment vertical="center"/>
    </xf>
    <xf numFmtId="0" fontId="22" fillId="5" borderId="57" xfId="0" applyFont="1" applyFill="1" applyBorder="1"/>
    <xf numFmtId="0" fontId="23" fillId="5" borderId="0" xfId="0" applyFont="1" applyFill="1" applyAlignment="1">
      <alignment horizontal="center" vertical="center" wrapText="1"/>
    </xf>
    <xf numFmtId="0" fontId="24" fillId="5" borderId="57" xfId="0" applyFont="1" applyFill="1" applyBorder="1"/>
    <xf numFmtId="0" fontId="24" fillId="5" borderId="0" xfId="0" applyFont="1" applyFill="1" applyAlignment="1">
      <alignment wrapText="1"/>
    </xf>
    <xf numFmtId="0" fontId="17" fillId="5" borderId="57" xfId="0" applyFont="1" applyFill="1" applyBorder="1"/>
    <xf numFmtId="0" fontId="17" fillId="5" borderId="0" xfId="0" applyFont="1" applyFill="1" applyAlignment="1">
      <alignment wrapText="1"/>
    </xf>
    <xf numFmtId="0" fontId="0" fillId="5" borderId="52" xfId="0" applyFill="1" applyBorder="1"/>
    <xf numFmtId="0" fontId="0" fillId="5" borderId="53" xfId="0" applyFill="1" applyBorder="1"/>
    <xf numFmtId="0" fontId="0" fillId="5" borderId="53" xfId="0" applyFill="1" applyBorder="1" applyAlignment="1">
      <alignment wrapText="1"/>
    </xf>
    <xf numFmtId="0" fontId="0" fillId="5" borderId="54" xfId="0" applyFill="1" applyBorder="1" applyAlignment="1">
      <alignment wrapText="1"/>
    </xf>
    <xf numFmtId="0" fontId="6" fillId="0" borderId="2" xfId="0" applyFont="1" applyBorder="1" applyAlignment="1">
      <alignment horizontal="center" vertical="center"/>
    </xf>
    <xf numFmtId="0" fontId="6" fillId="0" borderId="3" xfId="0" applyFont="1" applyBorder="1" applyAlignment="1">
      <alignment horizontal="center" vertical="center"/>
    </xf>
    <xf numFmtId="0" fontId="6" fillId="0" borderId="4" xfId="0" applyFont="1" applyBorder="1" applyAlignment="1">
      <alignment horizontal="center" vertical="center"/>
    </xf>
    <xf numFmtId="0" fontId="6" fillId="0" borderId="8" xfId="0" applyFont="1" applyBorder="1" applyAlignment="1">
      <alignment horizontal="center" vertical="center"/>
    </xf>
    <xf numFmtId="0" fontId="6" fillId="0" borderId="0" xfId="0" applyFont="1" applyAlignment="1">
      <alignment horizontal="center" vertical="center"/>
    </xf>
    <xf numFmtId="0" fontId="6" fillId="0" borderId="9" xfId="0" applyFont="1" applyBorder="1" applyAlignment="1">
      <alignment horizontal="center" vertical="center"/>
    </xf>
    <xf numFmtId="0" fontId="6" fillId="0" borderId="13" xfId="0" applyFont="1" applyBorder="1" applyAlignment="1">
      <alignment horizontal="center" vertical="center"/>
    </xf>
    <xf numFmtId="0" fontId="6" fillId="0" borderId="14" xfId="0" applyFont="1" applyBorder="1" applyAlignment="1">
      <alignment horizontal="center" vertical="center"/>
    </xf>
    <xf numFmtId="0" fontId="6" fillId="0" borderId="15" xfId="0" applyFont="1" applyBorder="1" applyAlignment="1">
      <alignment horizontal="center" vertical="center"/>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1" fillId="3" borderId="10" xfId="0" applyFont="1" applyFill="1" applyBorder="1" applyAlignment="1">
      <alignment horizontal="left" vertical="top" wrapText="1"/>
    </xf>
    <xf numFmtId="0" fontId="11" fillId="3" borderId="2" xfId="0" applyFont="1" applyFill="1" applyBorder="1" applyAlignment="1">
      <alignment horizontal="left" vertical="center" wrapText="1"/>
    </xf>
    <xf numFmtId="0" fontId="11" fillId="3" borderId="3" xfId="0" applyFont="1" applyFill="1" applyBorder="1" applyAlignment="1">
      <alignment horizontal="left" vertical="center" wrapText="1"/>
    </xf>
    <xf numFmtId="0" fontId="11" fillId="3" borderId="4" xfId="0" applyFont="1" applyFill="1" applyBorder="1" applyAlignment="1">
      <alignment horizontal="left" vertical="center" wrapText="1"/>
    </xf>
    <xf numFmtId="0" fontId="11" fillId="3" borderId="8" xfId="0" applyFont="1" applyFill="1" applyBorder="1" applyAlignment="1">
      <alignment horizontal="left" vertical="center" wrapText="1"/>
    </xf>
    <xf numFmtId="0" fontId="11" fillId="3" borderId="0" xfId="0" applyFont="1" applyFill="1" applyAlignment="1">
      <alignment horizontal="left" vertical="center" wrapText="1"/>
    </xf>
    <xf numFmtId="0" fontId="11" fillId="3" borderId="9"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1" fillId="3" borderId="14" xfId="0" applyFont="1" applyFill="1" applyBorder="1" applyAlignment="1">
      <alignment horizontal="left" vertical="center" wrapText="1"/>
    </xf>
    <xf numFmtId="0" fontId="11" fillId="3" borderId="15" xfId="0" applyFont="1" applyFill="1" applyBorder="1" applyAlignment="1">
      <alignment horizontal="left" vertical="center" wrapText="1"/>
    </xf>
    <xf numFmtId="10" fontId="12" fillId="4" borderId="11" xfId="0" applyNumberFormat="1" applyFont="1" applyFill="1" applyBorder="1" applyAlignment="1">
      <alignment horizontal="center" vertical="center"/>
    </xf>
    <xf numFmtId="10" fontId="12" fillId="4" borderId="12" xfId="0" applyNumberFormat="1" applyFont="1" applyFill="1" applyBorder="1" applyAlignment="1">
      <alignment horizontal="center" vertical="center"/>
    </xf>
    <xf numFmtId="10" fontId="12" fillId="4" borderId="16" xfId="0" applyNumberFormat="1" applyFont="1" applyFill="1" applyBorder="1" applyAlignment="1">
      <alignment horizontal="center" vertical="center"/>
    </xf>
    <xf numFmtId="14" fontId="10" fillId="0" borderId="5" xfId="0" applyNumberFormat="1" applyFont="1" applyBorder="1" applyAlignment="1">
      <alignment horizontal="left"/>
    </xf>
    <xf numFmtId="0" fontId="10" fillId="0" borderId="7" xfId="0" applyFont="1" applyBorder="1" applyAlignment="1">
      <alignment horizontal="left"/>
    </xf>
    <xf numFmtId="0" fontId="1" fillId="3" borderId="17" xfId="0" applyFont="1" applyFill="1" applyBorder="1" applyAlignment="1">
      <alignment horizontal="center" vertical="top" wrapText="1"/>
    </xf>
    <xf numFmtId="0" fontId="1" fillId="3" borderId="18" xfId="0" applyFont="1" applyFill="1" applyBorder="1" applyAlignment="1">
      <alignment horizontal="center" vertical="top" wrapText="1"/>
    </xf>
    <xf numFmtId="0" fontId="1" fillId="3" borderId="19" xfId="0" applyFont="1" applyFill="1" applyBorder="1" applyAlignment="1">
      <alignment horizontal="center" vertical="top" wrapText="1"/>
    </xf>
    <xf numFmtId="0" fontId="4" fillId="3" borderId="0" xfId="0" applyFont="1" applyFill="1" applyAlignment="1">
      <alignment horizontal="right" vertical="top" wrapText="1"/>
    </xf>
    <xf numFmtId="0" fontId="4" fillId="3" borderId="0" xfId="0" applyFont="1" applyFill="1" applyAlignment="1">
      <alignment horizontal="left" vertical="top" wrapText="1"/>
    </xf>
    <xf numFmtId="4" fontId="4" fillId="3" borderId="0" xfId="0" applyNumberFormat="1" applyFont="1" applyFill="1" applyAlignment="1">
      <alignment horizontal="right" vertical="top" wrapText="1"/>
    </xf>
    <xf numFmtId="0" fontId="2" fillId="4" borderId="17" xfId="0" applyFont="1" applyFill="1" applyBorder="1" applyAlignment="1">
      <alignment horizontal="right" vertical="center" wrapText="1"/>
    </xf>
    <xf numFmtId="0" fontId="2" fillId="4" borderId="23" xfId="0" applyFont="1" applyFill="1" applyBorder="1" applyAlignment="1">
      <alignment horizontal="right" vertical="center" wrapText="1"/>
    </xf>
    <xf numFmtId="4" fontId="9" fillId="4" borderId="17" xfId="0" applyNumberFormat="1" applyFont="1" applyFill="1" applyBorder="1" applyAlignment="1">
      <alignment horizontal="right" vertical="center" wrapText="1"/>
    </xf>
    <xf numFmtId="4" fontId="9" fillId="4" borderId="18" xfId="0" applyNumberFormat="1" applyFont="1" applyFill="1" applyBorder="1" applyAlignment="1">
      <alignment horizontal="right" vertical="center" wrapText="1"/>
    </xf>
    <xf numFmtId="4" fontId="9" fillId="4" borderId="19" xfId="0" applyNumberFormat="1" applyFont="1" applyFill="1" applyBorder="1" applyAlignment="1">
      <alignment horizontal="right" vertical="center" wrapText="1"/>
    </xf>
    <xf numFmtId="0" fontId="5" fillId="3" borderId="0" xfId="0" applyFont="1" applyFill="1" applyAlignment="1">
      <alignment horizontal="center" vertical="top" wrapText="1"/>
    </xf>
    <xf numFmtId="0" fontId="0" fillId="0" borderId="0" xfId="0"/>
    <xf numFmtId="0" fontId="23" fillId="5" borderId="26" xfId="0" applyFont="1" applyFill="1" applyBorder="1" applyAlignment="1">
      <alignment horizontal="center" vertical="center"/>
    </xf>
    <xf numFmtId="0" fontId="0" fillId="5" borderId="31" xfId="0" applyFill="1" applyBorder="1" applyAlignment="1">
      <alignment horizontal="center" vertical="center"/>
    </xf>
    <xf numFmtId="0" fontId="8" fillId="5" borderId="31" xfId="0" applyFont="1" applyFill="1" applyBorder="1" applyAlignment="1">
      <alignment horizontal="center" wrapText="1"/>
    </xf>
    <xf numFmtId="0" fontId="23" fillId="5" borderId="26" xfId="0" applyFont="1" applyFill="1" applyBorder="1" applyAlignment="1">
      <alignment horizontal="center" vertical="center" wrapText="1"/>
    </xf>
    <xf numFmtId="0" fontId="23" fillId="5" borderId="0" xfId="0" applyFont="1" applyFill="1" applyAlignment="1">
      <alignment horizontal="center" vertical="center" wrapText="1"/>
    </xf>
    <xf numFmtId="0" fontId="23" fillId="5" borderId="0" xfId="0" applyFont="1" applyFill="1" applyAlignment="1">
      <alignment horizontal="center" vertical="center"/>
    </xf>
    <xf numFmtId="0" fontId="8" fillId="5" borderId="43" xfId="0" applyFont="1" applyFill="1" applyBorder="1" applyAlignment="1">
      <alignment horizontal="center" vertical="center" wrapText="1"/>
    </xf>
    <xf numFmtId="0" fontId="8" fillId="5" borderId="46" xfId="0" applyFont="1" applyFill="1" applyBorder="1" applyAlignment="1">
      <alignment horizontal="center" vertical="center" wrapText="1"/>
    </xf>
    <xf numFmtId="0" fontId="0" fillId="5" borderId="47" xfId="0" applyFill="1" applyBorder="1" applyAlignment="1">
      <alignment vertical="top" wrapText="1"/>
    </xf>
    <xf numFmtId="0" fontId="8" fillId="5" borderId="44" xfId="0" applyFont="1" applyFill="1" applyBorder="1" applyAlignment="1">
      <alignment vertical="center" wrapText="1"/>
    </xf>
    <xf numFmtId="0" fontId="8" fillId="5" borderId="47" xfId="0" applyFont="1" applyFill="1" applyBorder="1" applyAlignment="1">
      <alignment vertical="center" wrapText="1"/>
    </xf>
    <xf numFmtId="0" fontId="20" fillId="7" borderId="49" xfId="0" applyFont="1" applyFill="1" applyBorder="1" applyAlignment="1">
      <alignment horizontal="right" vertical="center" wrapText="1"/>
    </xf>
    <xf numFmtId="0" fontId="20" fillId="7" borderId="26" xfId="0" applyFont="1" applyFill="1" applyBorder="1" applyAlignment="1">
      <alignment horizontal="right" vertical="center" wrapText="1"/>
    </xf>
    <xf numFmtId="0" fontId="20" fillId="7" borderId="27" xfId="0" applyFont="1" applyFill="1" applyBorder="1" applyAlignment="1">
      <alignment horizontal="right" vertical="center" wrapText="1"/>
    </xf>
    <xf numFmtId="0" fontId="20" fillId="7" borderId="52" xfId="0" applyFont="1" applyFill="1" applyBorder="1" applyAlignment="1">
      <alignment horizontal="right" vertical="center" wrapText="1"/>
    </xf>
    <xf numFmtId="0" fontId="20" fillId="7" borderId="53" xfId="0" applyFont="1" applyFill="1" applyBorder="1" applyAlignment="1">
      <alignment horizontal="right" vertical="center" wrapText="1"/>
    </xf>
    <xf numFmtId="0" fontId="20" fillId="7" borderId="54" xfId="0" applyFont="1" applyFill="1" applyBorder="1" applyAlignment="1">
      <alignment horizontal="right" vertical="center" wrapText="1"/>
    </xf>
    <xf numFmtId="0" fontId="8" fillId="6" borderId="43" xfId="0" applyFont="1" applyFill="1" applyBorder="1" applyAlignment="1">
      <alignment horizontal="center" vertical="center" wrapText="1"/>
    </xf>
    <xf numFmtId="0" fontId="8" fillId="6" borderId="46" xfId="0" applyFont="1" applyFill="1" applyBorder="1" applyAlignment="1">
      <alignment horizontal="center" vertical="center" wrapText="1"/>
    </xf>
    <xf numFmtId="49" fontId="16" fillId="6" borderId="47" xfId="0" applyNumberFormat="1" applyFont="1" applyFill="1" applyBorder="1" applyAlignment="1">
      <alignment vertical="top" wrapText="1"/>
    </xf>
    <xf numFmtId="0" fontId="8" fillId="6" borderId="44" xfId="0" applyFont="1" applyFill="1" applyBorder="1" applyAlignment="1">
      <alignment vertical="center" wrapText="1"/>
    </xf>
    <xf numFmtId="0" fontId="8" fillId="6" borderId="47" xfId="0" applyFont="1" applyFill="1" applyBorder="1" applyAlignment="1">
      <alignment vertical="center" wrapText="1"/>
    </xf>
    <xf numFmtId="0" fontId="0" fillId="6" borderId="47" xfId="0" applyFill="1" applyBorder="1" applyAlignment="1">
      <alignment vertical="top" wrapText="1"/>
    </xf>
    <xf numFmtId="0" fontId="0" fillId="6" borderId="44" xfId="0" applyFill="1" applyBorder="1" applyAlignment="1">
      <alignment vertical="top" wrapText="1"/>
    </xf>
    <xf numFmtId="0" fontId="8" fillId="5" borderId="38" xfId="0" applyFont="1" applyFill="1" applyBorder="1" applyAlignment="1">
      <alignment horizontal="left" vertical="center"/>
    </xf>
    <xf numFmtId="0" fontId="8" fillId="5" borderId="39" xfId="0" applyFont="1" applyFill="1" applyBorder="1" applyAlignment="1">
      <alignment horizontal="left" vertical="center"/>
    </xf>
    <xf numFmtId="0" fontId="8" fillId="5" borderId="40" xfId="0" applyFont="1" applyFill="1" applyBorder="1" applyAlignment="1">
      <alignment horizontal="left" vertical="center"/>
    </xf>
    <xf numFmtId="0" fontId="8" fillId="5" borderId="24" xfId="0" applyFont="1" applyFill="1" applyBorder="1" applyAlignment="1">
      <alignment horizontal="left" vertical="center"/>
    </xf>
    <xf numFmtId="0" fontId="15" fillId="5" borderId="25" xfId="0" applyFont="1" applyFill="1" applyBorder="1" applyAlignment="1">
      <alignment horizontal="center" vertical="center" wrapText="1"/>
    </xf>
    <xf numFmtId="0" fontId="15" fillId="5" borderId="26" xfId="0" applyFont="1" applyFill="1" applyBorder="1" applyAlignment="1">
      <alignment horizontal="center" vertical="center" wrapText="1"/>
    </xf>
    <xf numFmtId="0" fontId="15" fillId="5" borderId="27" xfId="0" applyFont="1" applyFill="1" applyBorder="1" applyAlignment="1">
      <alignment horizontal="center" vertical="center" wrapText="1"/>
    </xf>
    <xf numFmtId="0" fontId="15" fillId="5" borderId="28" xfId="0" applyFont="1" applyFill="1" applyBorder="1" applyAlignment="1">
      <alignment horizontal="center" vertical="center" wrapText="1"/>
    </xf>
    <xf numFmtId="0" fontId="15" fillId="5" borderId="0" xfId="0" applyFont="1" applyFill="1" applyAlignment="1">
      <alignment horizontal="center" vertical="center" wrapText="1"/>
    </xf>
    <xf numFmtId="0" fontId="15" fillId="5" borderId="29" xfId="0" applyFont="1" applyFill="1" applyBorder="1" applyAlignment="1">
      <alignment horizontal="center" vertical="center" wrapText="1"/>
    </xf>
    <xf numFmtId="0" fontId="15" fillId="5" borderId="30" xfId="0" applyFont="1" applyFill="1" applyBorder="1" applyAlignment="1">
      <alignment horizontal="center" vertical="center" wrapText="1"/>
    </xf>
    <xf numFmtId="0" fontId="15" fillId="5" borderId="31" xfId="0" applyFont="1" applyFill="1" applyBorder="1" applyAlignment="1">
      <alignment horizontal="center" vertical="center" wrapText="1"/>
    </xf>
    <xf numFmtId="0" fontId="15" fillId="5" borderId="32" xfId="0" applyFont="1" applyFill="1" applyBorder="1" applyAlignment="1">
      <alignment horizontal="center" vertical="center" wrapText="1"/>
    </xf>
    <xf numFmtId="0" fontId="8" fillId="5" borderId="33" xfId="0" applyFont="1" applyFill="1" applyBorder="1" applyAlignment="1">
      <alignment horizontal="center" vertical="center"/>
    </xf>
    <xf numFmtId="0" fontId="8" fillId="5" borderId="34" xfId="0" applyFont="1" applyFill="1" applyBorder="1" applyAlignment="1">
      <alignment horizontal="center" vertical="center"/>
    </xf>
    <xf numFmtId="0" fontId="8" fillId="5" borderId="35" xfId="0" applyFont="1" applyFill="1" applyBorder="1" applyAlignment="1">
      <alignment horizontal="center" vertical="center"/>
    </xf>
    <xf numFmtId="0" fontId="8" fillId="5" borderId="36" xfId="0" applyFont="1" applyFill="1" applyBorder="1" applyAlignment="1">
      <alignment horizontal="left" vertical="center"/>
    </xf>
    <xf numFmtId="0" fontId="8" fillId="5" borderId="31" xfId="0" applyFont="1" applyFill="1" applyBorder="1" applyAlignment="1">
      <alignment horizontal="left" vertical="center"/>
    </xf>
    <xf numFmtId="0" fontId="8" fillId="5" borderId="32" xfId="0" applyFont="1" applyFill="1" applyBorder="1" applyAlignment="1">
      <alignment horizontal="left" vertical="center"/>
    </xf>
    <xf numFmtId="0" fontId="8" fillId="5" borderId="37" xfId="0" applyFont="1" applyFill="1" applyBorder="1" applyAlignment="1">
      <alignment horizontal="left" vertical="center"/>
    </xf>
    <xf numFmtId="167" fontId="0" fillId="5" borderId="0" xfId="0" applyNumberFormat="1" applyFill="1"/>
    <xf numFmtId="4" fontId="0" fillId="5" borderId="29" xfId="0" applyNumberFormat="1" applyFill="1" applyBorder="1"/>
    <xf numFmtId="4" fontId="17" fillId="5" borderId="29" xfId="0" applyNumberFormat="1" applyFont="1" applyFill="1" applyBorder="1" applyAlignment="1">
      <alignment wrapText="1"/>
    </xf>
    <xf numFmtId="167" fontId="0" fillId="5" borderId="0" xfId="0" applyNumberFormat="1" applyFill="1" applyAlignment="1">
      <alignment wrapText="1"/>
    </xf>
    <xf numFmtId="167" fontId="24" fillId="5" borderId="0" xfId="0" applyNumberFormat="1" applyFont="1" applyFill="1" applyAlignment="1">
      <alignment wrapText="1"/>
    </xf>
  </cellXfs>
  <cellStyles count="2">
    <cellStyle name="Normal" xfId="0" builtinId="0"/>
    <cellStyle name="Vírgula" xfId="1" builtinId="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jpeg"/><Relationship Id="rId5" Type="http://schemas.microsoft.com/office/2007/relationships/hdphoto" Target="../media/hdphoto2.wdp"/><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microsoft.com/office/2007/relationships/hdphoto" Target="../media/hdphoto3.wdp"/><Relationship Id="rId2" Type="http://schemas.openxmlformats.org/officeDocument/2006/relationships/image" Target="../media/image5.png"/><Relationship Id="rId1" Type="http://schemas.openxmlformats.org/officeDocument/2006/relationships/image" Target="../media/image4.jpeg"/><Relationship Id="rId5" Type="http://schemas.microsoft.com/office/2007/relationships/hdphoto" Target="../media/hdphoto4.wdp"/><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100853</xdr:colOff>
      <xdr:row>0</xdr:row>
      <xdr:rowOff>134471</xdr:rowOff>
    </xdr:from>
    <xdr:to>
      <xdr:col>2</xdr:col>
      <xdr:colOff>941294</xdr:colOff>
      <xdr:row>4</xdr:row>
      <xdr:rowOff>44824</xdr:rowOff>
    </xdr:to>
    <xdr:pic>
      <xdr:nvPicPr>
        <xdr:cNvPr id="2" name="figuras1">
          <a:extLst>
            <a:ext uri="{FF2B5EF4-FFF2-40B4-BE49-F238E27FC236}">
              <a16:creationId xmlns:a16="http://schemas.microsoft.com/office/drawing/2014/main" id="{F98D9BA0-03E0-6E58-40D2-EA8E99C856A0}"/>
            </a:ext>
          </a:extLst>
        </xdr:cNvPr>
        <xdr:cNvPicPr/>
      </xdr:nvPicPr>
      <xdr:blipFill>
        <a:blip xmlns:r="http://schemas.openxmlformats.org/officeDocument/2006/relationships" r:embed="rId1" cstate="print">
          <a:lum/>
          <a:alphaModFix/>
        </a:blip>
        <a:srcRect/>
        <a:stretch>
          <a:fillRect/>
        </a:stretch>
      </xdr:blipFill>
      <xdr:spPr>
        <a:xfrm>
          <a:off x="100853" y="134471"/>
          <a:ext cx="2364441" cy="1815353"/>
        </a:xfrm>
        <a:prstGeom prst="rect">
          <a:avLst/>
        </a:prstGeom>
        <a:solidFill>
          <a:srgbClr val="FFFFFF"/>
        </a:solidFill>
        <a:ln>
          <a:noFill/>
          <a:prstDash/>
        </a:ln>
      </xdr:spPr>
    </xdr:pic>
    <xdr:clientData/>
  </xdr:twoCellAnchor>
  <xdr:twoCellAnchor editAs="oneCell">
    <xdr:from>
      <xdr:col>3</xdr:col>
      <xdr:colOff>2207564</xdr:colOff>
      <xdr:row>346</xdr:row>
      <xdr:rowOff>156883</xdr:rowOff>
    </xdr:from>
    <xdr:to>
      <xdr:col>5</xdr:col>
      <xdr:colOff>874061</xdr:colOff>
      <xdr:row>348</xdr:row>
      <xdr:rowOff>703246</xdr:rowOff>
    </xdr:to>
    <xdr:pic>
      <xdr:nvPicPr>
        <xdr:cNvPr id="3" name="Imagem 2">
          <a:extLst>
            <a:ext uri="{FF2B5EF4-FFF2-40B4-BE49-F238E27FC236}">
              <a16:creationId xmlns:a16="http://schemas.microsoft.com/office/drawing/2014/main" id="{D1843D25-D0B4-4A9F-864A-932FF81568A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harpenSoften amount="-2000"/>
                  </a14:imgEffect>
                  <a14:imgEffect>
                    <a14:brightnessContrast bright="35000"/>
                  </a14:imgEffect>
                </a14:imgLayer>
              </a14:imgProps>
            </a:ext>
            <a:ext uri="{28A0092B-C50C-407E-A947-70E740481C1C}">
              <a14:useLocalDpi xmlns:a14="http://schemas.microsoft.com/office/drawing/2010/main" val="0"/>
            </a:ext>
          </a:extLst>
        </a:blip>
        <a:srcRect l="25615" t="20430" r="50420" b="34725"/>
        <a:stretch/>
      </xdr:blipFill>
      <xdr:spPr>
        <a:xfrm rot="16200000">
          <a:off x="6209425" y="169140227"/>
          <a:ext cx="904952" cy="3843615"/>
        </a:xfrm>
        <a:prstGeom prst="rect">
          <a:avLst/>
        </a:prstGeom>
      </xdr:spPr>
    </xdr:pic>
    <xdr:clientData/>
  </xdr:twoCellAnchor>
  <xdr:twoCellAnchor editAs="oneCell">
    <xdr:from>
      <xdr:col>3</xdr:col>
      <xdr:colOff>2790268</xdr:colOff>
      <xdr:row>349</xdr:row>
      <xdr:rowOff>313763</xdr:rowOff>
    </xdr:from>
    <xdr:to>
      <xdr:col>5</xdr:col>
      <xdr:colOff>874059</xdr:colOff>
      <xdr:row>350</xdr:row>
      <xdr:rowOff>493057</xdr:rowOff>
    </xdr:to>
    <xdr:pic>
      <xdr:nvPicPr>
        <xdr:cNvPr id="4" name="Imagem 3">
          <a:extLst>
            <a:ext uri="{FF2B5EF4-FFF2-40B4-BE49-F238E27FC236}">
              <a16:creationId xmlns:a16="http://schemas.microsoft.com/office/drawing/2014/main" id="{B43F3EF2-876A-454C-9189-A46557F0AECB}"/>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35000"/>
                  </a14:imgEffect>
                </a14:imgLayer>
              </a14:imgProps>
            </a:ext>
            <a:ext uri="{28A0092B-C50C-407E-A947-70E740481C1C}">
              <a14:useLocalDpi xmlns:a14="http://schemas.microsoft.com/office/drawing/2010/main" val="0"/>
            </a:ext>
          </a:extLst>
        </a:blip>
        <a:srcRect l="27871" t="10697" r="33110" b="31142"/>
        <a:stretch/>
      </xdr:blipFill>
      <xdr:spPr>
        <a:xfrm rot="16200000">
          <a:off x="6533031" y="170676794"/>
          <a:ext cx="840441" cy="326090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295687</xdr:colOff>
      <xdr:row>0</xdr:row>
      <xdr:rowOff>123825</xdr:rowOff>
    </xdr:from>
    <xdr:to>
      <xdr:col>2</xdr:col>
      <xdr:colOff>95250</xdr:colOff>
      <xdr:row>5</xdr:row>
      <xdr:rowOff>57150</xdr:rowOff>
    </xdr:to>
    <xdr:pic>
      <xdr:nvPicPr>
        <xdr:cNvPr id="3" name="figuras1">
          <a:extLst>
            <a:ext uri="{FF2B5EF4-FFF2-40B4-BE49-F238E27FC236}">
              <a16:creationId xmlns:a16="http://schemas.microsoft.com/office/drawing/2014/main" id="{234281B8-3597-43E0-A7F1-8B8B46F27B44}"/>
            </a:ext>
          </a:extLst>
        </xdr:cNvPr>
        <xdr:cNvPicPr/>
      </xdr:nvPicPr>
      <xdr:blipFill>
        <a:blip xmlns:r="http://schemas.openxmlformats.org/officeDocument/2006/relationships" r:embed="rId1" cstate="print">
          <a:lum/>
          <a:alphaModFix/>
        </a:blip>
        <a:srcRect/>
        <a:stretch>
          <a:fillRect/>
        </a:stretch>
      </xdr:blipFill>
      <xdr:spPr>
        <a:xfrm>
          <a:off x="295687" y="123825"/>
          <a:ext cx="1171163" cy="838200"/>
        </a:xfrm>
        <a:prstGeom prst="rect">
          <a:avLst/>
        </a:prstGeom>
        <a:solidFill>
          <a:srgbClr val="FFFFFF"/>
        </a:solidFill>
        <a:ln>
          <a:noFill/>
          <a:prstDash/>
        </a:ln>
      </xdr:spPr>
    </xdr:pic>
    <xdr:clientData/>
  </xdr:twoCellAnchor>
  <xdr:twoCellAnchor editAs="oneCell">
    <xdr:from>
      <xdr:col>2</xdr:col>
      <xdr:colOff>723900</xdr:colOff>
      <xdr:row>53</xdr:row>
      <xdr:rowOff>123824</xdr:rowOff>
    </xdr:from>
    <xdr:to>
      <xdr:col>2</xdr:col>
      <xdr:colOff>2368923</xdr:colOff>
      <xdr:row>55</xdr:row>
      <xdr:rowOff>152397</xdr:rowOff>
    </xdr:to>
    <xdr:pic>
      <xdr:nvPicPr>
        <xdr:cNvPr id="2" name="Imagem 1">
          <a:extLst>
            <a:ext uri="{FF2B5EF4-FFF2-40B4-BE49-F238E27FC236}">
              <a16:creationId xmlns:a16="http://schemas.microsoft.com/office/drawing/2014/main" id="{C5D263CC-13FF-4466-8B43-25F2C1EF49EA}"/>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35000"/>
                  </a14:imgEffect>
                </a14:imgLayer>
              </a14:imgProps>
            </a:ext>
            <a:ext uri="{28A0092B-C50C-407E-A947-70E740481C1C}">
              <a14:useLocalDpi xmlns:a14="http://schemas.microsoft.com/office/drawing/2010/main" val="0"/>
            </a:ext>
          </a:extLst>
        </a:blip>
        <a:srcRect l="27871" t="10697" r="33110" b="31142"/>
        <a:stretch/>
      </xdr:blipFill>
      <xdr:spPr>
        <a:xfrm rot="16200000">
          <a:off x="2722750" y="9250174"/>
          <a:ext cx="390523" cy="1645023"/>
        </a:xfrm>
        <a:prstGeom prst="rect">
          <a:avLst/>
        </a:prstGeom>
      </xdr:spPr>
    </xdr:pic>
    <xdr:clientData/>
  </xdr:twoCellAnchor>
  <xdr:twoCellAnchor editAs="oneCell">
    <xdr:from>
      <xdr:col>2</xdr:col>
      <xdr:colOff>879233</xdr:colOff>
      <xdr:row>50</xdr:row>
      <xdr:rowOff>29307</xdr:rowOff>
    </xdr:from>
    <xdr:to>
      <xdr:col>2</xdr:col>
      <xdr:colOff>2554079</xdr:colOff>
      <xdr:row>52</xdr:row>
      <xdr:rowOff>0</xdr:rowOff>
    </xdr:to>
    <xdr:pic>
      <xdr:nvPicPr>
        <xdr:cNvPr id="4" name="Imagem 3">
          <a:extLst>
            <a:ext uri="{FF2B5EF4-FFF2-40B4-BE49-F238E27FC236}">
              <a16:creationId xmlns:a16="http://schemas.microsoft.com/office/drawing/2014/main" id="{8B83A30F-69B3-4020-AF0A-9A5CE5EA83FB}"/>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sharpenSoften amount="-2000"/>
                  </a14:imgEffect>
                  <a14:imgEffect>
                    <a14:brightnessContrast bright="35000"/>
                  </a14:imgEffect>
                </a14:imgLayer>
              </a14:imgProps>
            </a:ext>
            <a:ext uri="{28A0092B-C50C-407E-A947-70E740481C1C}">
              <a14:useLocalDpi xmlns:a14="http://schemas.microsoft.com/office/drawing/2010/main" val="0"/>
            </a:ext>
          </a:extLst>
        </a:blip>
        <a:srcRect l="25615" t="20430" r="50420" b="34725"/>
        <a:stretch/>
      </xdr:blipFill>
      <xdr:spPr>
        <a:xfrm rot="16200000">
          <a:off x="2925598" y="8672923"/>
          <a:ext cx="337039" cy="1674846"/>
        </a:xfrm>
        <a:prstGeom prst="rect">
          <a:avLst/>
        </a:prstGeom>
      </xdr:spPr>
    </xdr:pic>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K359"/>
  <sheetViews>
    <sheetView showGridLines="0" showOutlineSymbols="0" showWhiteSpace="0" zoomScale="70" zoomScaleNormal="70" zoomScaleSheetLayoutView="85" workbookViewId="0">
      <selection activeCell="I340" sqref="I340"/>
    </sheetView>
  </sheetViews>
  <sheetFormatPr defaultRowHeight="14.25" x14ac:dyDescent="0.2"/>
  <cols>
    <col min="1" max="2" width="10" bestFit="1" customWidth="1"/>
    <col min="3" max="3" width="13.25" bestFit="1" customWidth="1"/>
    <col min="4" max="4" width="60" bestFit="1" customWidth="1"/>
    <col min="5" max="5" width="8" bestFit="1" customWidth="1"/>
    <col min="6" max="6" width="13" style="1" bestFit="1" customWidth="1"/>
    <col min="7" max="7" width="16.375" customWidth="1"/>
    <col min="8" max="8" width="22.875" customWidth="1"/>
    <col min="9" max="9" width="13" style="28" bestFit="1" customWidth="1"/>
    <col min="10" max="10" width="14.125" bestFit="1" customWidth="1"/>
  </cols>
  <sheetData>
    <row r="1" spans="1:10" ht="42.75" customHeight="1" x14ac:dyDescent="0.2">
      <c r="A1" s="104"/>
      <c r="B1" s="105"/>
      <c r="C1" s="106"/>
      <c r="D1" s="113" t="s">
        <v>943</v>
      </c>
      <c r="E1" s="114"/>
      <c r="F1" s="114"/>
      <c r="G1" s="114"/>
      <c r="H1" s="114"/>
      <c r="I1" s="114"/>
      <c r="J1" s="115"/>
    </row>
    <row r="2" spans="1:10" ht="30" customHeight="1" x14ac:dyDescent="0.25">
      <c r="A2" s="107"/>
      <c r="B2" s="108"/>
      <c r="C2" s="109"/>
      <c r="D2" s="11" t="s">
        <v>0</v>
      </c>
      <c r="E2" s="116" t="s">
        <v>1</v>
      </c>
      <c r="F2" s="116"/>
      <c r="G2" s="116"/>
      <c r="H2" s="12" t="s">
        <v>2</v>
      </c>
      <c r="I2" s="116" t="s">
        <v>3</v>
      </c>
      <c r="J2" s="116"/>
    </row>
    <row r="3" spans="1:10" ht="55.5" customHeight="1" x14ac:dyDescent="0.2">
      <c r="A3" s="107"/>
      <c r="B3" s="108"/>
      <c r="C3" s="109"/>
      <c r="D3" s="13" t="s">
        <v>4</v>
      </c>
      <c r="E3" s="117" t="s">
        <v>942</v>
      </c>
      <c r="F3" s="118"/>
      <c r="G3" s="119"/>
      <c r="H3" s="126">
        <v>0.29459999999999997</v>
      </c>
      <c r="I3" s="31" t="s">
        <v>939</v>
      </c>
      <c r="J3" s="14"/>
    </row>
    <row r="4" spans="1:10" ht="21.75" customHeight="1" x14ac:dyDescent="0.25">
      <c r="A4" s="107"/>
      <c r="B4" s="108"/>
      <c r="C4" s="109"/>
      <c r="D4" s="11" t="s">
        <v>5</v>
      </c>
      <c r="E4" s="120"/>
      <c r="F4" s="121"/>
      <c r="G4" s="122"/>
      <c r="H4" s="127"/>
      <c r="I4" s="116" t="s">
        <v>6</v>
      </c>
      <c r="J4" s="116"/>
    </row>
    <row r="5" spans="1:10" ht="33.75" customHeight="1" x14ac:dyDescent="0.25">
      <c r="A5" s="110"/>
      <c r="B5" s="111"/>
      <c r="C5" s="112"/>
      <c r="D5" s="32" t="s">
        <v>955</v>
      </c>
      <c r="E5" s="123"/>
      <c r="F5" s="124"/>
      <c r="G5" s="125"/>
      <c r="H5" s="128"/>
      <c r="I5" s="129">
        <v>45183</v>
      </c>
      <c r="J5" s="130"/>
    </row>
    <row r="6" spans="1:10" ht="15.75" customHeight="1" x14ac:dyDescent="0.2">
      <c r="A6" s="131" t="s">
        <v>7</v>
      </c>
      <c r="B6" s="132"/>
      <c r="C6" s="132"/>
      <c r="D6" s="132"/>
      <c r="E6" s="132"/>
      <c r="F6" s="132"/>
      <c r="G6" s="132"/>
      <c r="H6" s="132"/>
      <c r="I6" s="132"/>
      <c r="J6" s="133"/>
    </row>
    <row r="7" spans="1:10" ht="30" customHeight="1" x14ac:dyDescent="0.2">
      <c r="A7" s="2" t="s">
        <v>8</v>
      </c>
      <c r="B7" s="3" t="s">
        <v>9</v>
      </c>
      <c r="C7" s="2" t="s">
        <v>10</v>
      </c>
      <c r="D7" s="2" t="s">
        <v>11</v>
      </c>
      <c r="E7" s="4" t="s">
        <v>12</v>
      </c>
      <c r="F7" s="5" t="s">
        <v>13</v>
      </c>
      <c r="G7" s="3" t="s">
        <v>14</v>
      </c>
      <c r="H7" s="3" t="s">
        <v>15</v>
      </c>
      <c r="I7" s="3" t="s">
        <v>16</v>
      </c>
      <c r="J7" s="3" t="s">
        <v>17</v>
      </c>
    </row>
    <row r="8" spans="1:10" ht="24" customHeight="1" x14ac:dyDescent="0.2">
      <c r="A8" s="6" t="s">
        <v>18</v>
      </c>
      <c r="B8" s="6"/>
      <c r="C8" s="6"/>
      <c r="D8" s="6" t="s">
        <v>19</v>
      </c>
      <c r="E8" s="6"/>
      <c r="F8" s="7"/>
      <c r="G8" s="6"/>
      <c r="H8" s="6"/>
      <c r="I8" s="7">
        <f>SUM(I9:I17)</f>
        <v>22832.6</v>
      </c>
      <c r="J8" s="27">
        <f>SUM(J9:J17)</f>
        <v>1.1327120154059907E-2</v>
      </c>
    </row>
    <row r="9" spans="1:10" s="19" customFormat="1" ht="25.5" x14ac:dyDescent="0.2">
      <c r="A9" s="15" t="s">
        <v>20</v>
      </c>
      <c r="B9" s="16" t="s">
        <v>21</v>
      </c>
      <c r="C9" s="15" t="s">
        <v>44</v>
      </c>
      <c r="D9" s="15" t="s">
        <v>23</v>
      </c>
      <c r="E9" s="17" t="s">
        <v>24</v>
      </c>
      <c r="F9" s="18">
        <v>4</v>
      </c>
      <c r="G9" s="18">
        <v>1266.51</v>
      </c>
      <c r="H9" s="18">
        <f t="shared" ref="H9:H15" si="0">ROUND(G9+(G9*$H$3),2)</f>
        <v>1639.62</v>
      </c>
      <c r="I9" s="18">
        <f>PRODUCT(F9*H9)</f>
        <v>6558.48</v>
      </c>
      <c r="J9" s="25">
        <f t="shared" ref="J9:J17" si="1">+(I9/$F$345)</f>
        <v>3.2536238092901733E-3</v>
      </c>
    </row>
    <row r="10" spans="1:10" s="19" customFormat="1" ht="24" customHeight="1" x14ac:dyDescent="0.2">
      <c r="A10" s="15" t="s">
        <v>25</v>
      </c>
      <c r="B10" s="16" t="s">
        <v>26</v>
      </c>
      <c r="C10" s="15" t="s">
        <v>44</v>
      </c>
      <c r="D10" s="15" t="s">
        <v>27</v>
      </c>
      <c r="E10" s="17" t="s">
        <v>24</v>
      </c>
      <c r="F10" s="18">
        <v>2</v>
      </c>
      <c r="G10" s="18">
        <v>1499.78</v>
      </c>
      <c r="H10" s="18">
        <f t="shared" si="0"/>
        <v>1941.62</v>
      </c>
      <c r="I10" s="18">
        <f t="shared" ref="I10:I15" si="2">PRODUCT(F10*H10)</f>
        <v>3883.24</v>
      </c>
      <c r="J10" s="25">
        <f t="shared" si="1"/>
        <v>1.9264527941211945E-3</v>
      </c>
    </row>
    <row r="11" spans="1:10" s="19" customFormat="1" ht="24" customHeight="1" x14ac:dyDescent="0.2">
      <c r="A11" s="15" t="s">
        <v>28</v>
      </c>
      <c r="B11" s="16" t="s">
        <v>29</v>
      </c>
      <c r="C11" s="15" t="s">
        <v>44</v>
      </c>
      <c r="D11" s="15" t="s">
        <v>30</v>
      </c>
      <c r="E11" s="17" t="s">
        <v>24</v>
      </c>
      <c r="F11" s="18">
        <v>2</v>
      </c>
      <c r="G11" s="18">
        <v>1444.38</v>
      </c>
      <c r="H11" s="18">
        <f t="shared" si="0"/>
        <v>1869.89</v>
      </c>
      <c r="I11" s="18">
        <f t="shared" si="2"/>
        <v>3739.78</v>
      </c>
      <c r="J11" s="25">
        <f t="shared" si="1"/>
        <v>1.8552831219287404E-3</v>
      </c>
    </row>
    <row r="12" spans="1:10" s="19" customFormat="1" ht="24" customHeight="1" x14ac:dyDescent="0.2">
      <c r="A12" s="15" t="s">
        <v>31</v>
      </c>
      <c r="B12" s="16" t="s">
        <v>32</v>
      </c>
      <c r="C12" s="15" t="s">
        <v>44</v>
      </c>
      <c r="D12" s="15" t="s">
        <v>33</v>
      </c>
      <c r="E12" s="17" t="s">
        <v>24</v>
      </c>
      <c r="F12" s="18">
        <v>1</v>
      </c>
      <c r="G12" s="18">
        <v>1089.94</v>
      </c>
      <c r="H12" s="18">
        <f t="shared" si="0"/>
        <v>1411.04</v>
      </c>
      <c r="I12" s="18">
        <f t="shared" si="2"/>
        <v>1411.04</v>
      </c>
      <c r="J12" s="25">
        <f t="shared" si="1"/>
        <v>7.0000874285822416E-4</v>
      </c>
    </row>
    <row r="13" spans="1:10" s="19" customFormat="1" ht="24" customHeight="1" x14ac:dyDescent="0.2">
      <c r="A13" s="15" t="s">
        <v>34</v>
      </c>
      <c r="B13" s="16" t="s">
        <v>35</v>
      </c>
      <c r="C13" s="15" t="s">
        <v>44</v>
      </c>
      <c r="D13" s="15" t="s">
        <v>36</v>
      </c>
      <c r="E13" s="17" t="s">
        <v>24</v>
      </c>
      <c r="F13" s="18">
        <v>1</v>
      </c>
      <c r="G13" s="18">
        <v>1183.07</v>
      </c>
      <c r="H13" s="18">
        <f t="shared" si="0"/>
        <v>1531.6</v>
      </c>
      <c r="I13" s="18">
        <f t="shared" si="2"/>
        <v>1531.6</v>
      </c>
      <c r="J13" s="25">
        <f t="shared" si="1"/>
        <v>7.5981785814835596E-4</v>
      </c>
    </row>
    <row r="14" spans="1:10" s="19" customFormat="1" ht="26.1" customHeight="1" x14ac:dyDescent="0.2">
      <c r="A14" s="15" t="s">
        <v>37</v>
      </c>
      <c r="B14" s="16" t="s">
        <v>38</v>
      </c>
      <c r="C14" s="15" t="s">
        <v>44</v>
      </c>
      <c r="D14" s="15" t="s">
        <v>39</v>
      </c>
      <c r="E14" s="17" t="s">
        <v>24</v>
      </c>
      <c r="F14" s="18">
        <v>1</v>
      </c>
      <c r="G14" s="18">
        <v>1274.06</v>
      </c>
      <c r="H14" s="18">
        <f t="shared" si="0"/>
        <v>1649.4</v>
      </c>
      <c r="I14" s="18">
        <f t="shared" si="2"/>
        <v>1649.4</v>
      </c>
      <c r="J14" s="25">
        <f t="shared" si="1"/>
        <v>8.182577534799545E-4</v>
      </c>
    </row>
    <row r="15" spans="1:10" s="19" customFormat="1" ht="26.1" customHeight="1" x14ac:dyDescent="0.2">
      <c r="A15" s="15" t="s">
        <v>948</v>
      </c>
      <c r="B15" s="16" t="s">
        <v>946</v>
      </c>
      <c r="C15" s="15" t="s">
        <v>44</v>
      </c>
      <c r="D15" s="15" t="s">
        <v>947</v>
      </c>
      <c r="E15" s="17" t="s">
        <v>24</v>
      </c>
      <c r="F15" s="18">
        <v>1</v>
      </c>
      <c r="G15" s="18">
        <v>1499.78</v>
      </c>
      <c r="H15" s="18">
        <f t="shared" si="0"/>
        <v>1941.62</v>
      </c>
      <c r="I15" s="18">
        <f t="shared" si="2"/>
        <v>1941.62</v>
      </c>
      <c r="J15" s="25">
        <f t="shared" si="1"/>
        <v>9.6322639706059726E-4</v>
      </c>
    </row>
    <row r="16" spans="1:10" s="19" customFormat="1" ht="38.25" x14ac:dyDescent="0.2">
      <c r="A16" s="15" t="s">
        <v>949</v>
      </c>
      <c r="B16" s="16" t="s">
        <v>951</v>
      </c>
      <c r="C16" s="15" t="s">
        <v>44</v>
      </c>
      <c r="D16" s="15" t="s">
        <v>952</v>
      </c>
      <c r="E16" s="17" t="s">
        <v>46</v>
      </c>
      <c r="F16" s="18">
        <v>1</v>
      </c>
      <c r="G16" s="18">
        <v>693.08</v>
      </c>
      <c r="H16" s="18">
        <f>ROUND(G16+(G16*$H$3),2)</f>
        <v>897.26</v>
      </c>
      <c r="I16" s="18">
        <f>PRODUCT(F16*H16)</f>
        <v>897.26</v>
      </c>
      <c r="J16" s="25">
        <f t="shared" si="1"/>
        <v>4.4512547101214014E-4</v>
      </c>
    </row>
    <row r="17" spans="1:10" s="19" customFormat="1" ht="38.25" x14ac:dyDescent="0.2">
      <c r="A17" s="15" t="s">
        <v>950</v>
      </c>
      <c r="B17" s="16" t="s">
        <v>953</v>
      </c>
      <c r="C17" s="15" t="s">
        <v>44</v>
      </c>
      <c r="D17" s="15" t="s">
        <v>954</v>
      </c>
      <c r="E17" s="17" t="s">
        <v>50</v>
      </c>
      <c r="F17" s="18">
        <v>13</v>
      </c>
      <c r="G17" s="18">
        <v>72.5</v>
      </c>
      <c r="H17" s="18">
        <f>ROUND(G17+(G17*$H$3),2)</f>
        <v>93.86</v>
      </c>
      <c r="I17" s="18">
        <f>PRODUCT(F17*H17)</f>
        <v>1220.18</v>
      </c>
      <c r="J17" s="25">
        <f t="shared" si="1"/>
        <v>6.0532420616052557E-4</v>
      </c>
    </row>
    <row r="18" spans="1:10" ht="24" customHeight="1" x14ac:dyDescent="0.2">
      <c r="A18" s="6" t="s">
        <v>40</v>
      </c>
      <c r="B18" s="6"/>
      <c r="C18" s="6"/>
      <c r="D18" s="6" t="s">
        <v>41</v>
      </c>
      <c r="E18" s="6"/>
      <c r="F18" s="7"/>
      <c r="G18" s="6"/>
      <c r="H18" s="6"/>
      <c r="I18" s="7">
        <f>SUM(I19:I27)</f>
        <v>40092.26</v>
      </c>
      <c r="J18" s="27">
        <f>SUM(J19:J27)</f>
        <v>1.9889537164747326E-2</v>
      </c>
    </row>
    <row r="19" spans="1:10" ht="24" customHeight="1" x14ac:dyDescent="0.2">
      <c r="A19" s="6"/>
      <c r="B19" s="6"/>
      <c r="C19" s="6"/>
      <c r="D19" s="6"/>
      <c r="E19" s="6"/>
      <c r="F19" s="7"/>
      <c r="G19" s="6"/>
      <c r="H19" s="6"/>
      <c r="I19" s="7"/>
      <c r="J19" s="27"/>
    </row>
    <row r="20" spans="1:10" s="19" customFormat="1" ht="78" customHeight="1" x14ac:dyDescent="0.2">
      <c r="A20" s="15" t="s">
        <v>42</v>
      </c>
      <c r="B20" s="16" t="s">
        <v>43</v>
      </c>
      <c r="C20" s="15" t="s">
        <v>44</v>
      </c>
      <c r="D20" s="15" t="s">
        <v>45</v>
      </c>
      <c r="E20" s="17" t="s">
        <v>46</v>
      </c>
      <c r="F20" s="18">
        <v>1</v>
      </c>
      <c r="G20" s="18">
        <v>3707.52</v>
      </c>
      <c r="H20" s="18">
        <f>ROUND(G20+(G20*$H$3),2)</f>
        <v>4799.76</v>
      </c>
      <c r="I20" s="18">
        <f>PRODUCT(F20*H20)</f>
        <v>4799.76</v>
      </c>
      <c r="J20" s="25">
        <f t="shared" ref="J20:J27" si="3">+(I20/$F$345)</f>
        <v>2.3811330391917949E-3</v>
      </c>
    </row>
    <row r="21" spans="1:10" s="19" customFormat="1" ht="65.099999999999994" customHeight="1" x14ac:dyDescent="0.2">
      <c r="A21" s="15" t="s">
        <v>47</v>
      </c>
      <c r="B21" s="16" t="s">
        <v>48</v>
      </c>
      <c r="C21" s="15" t="s">
        <v>44</v>
      </c>
      <c r="D21" s="15" t="s">
        <v>49</v>
      </c>
      <c r="E21" s="17" t="s">
        <v>50</v>
      </c>
      <c r="F21" s="18">
        <v>24</v>
      </c>
      <c r="G21" s="18">
        <v>206.9</v>
      </c>
      <c r="H21" s="18">
        <f t="shared" ref="H21:H26" si="4">ROUND(G21+(G21*$H$3),2)</f>
        <v>267.85000000000002</v>
      </c>
      <c r="I21" s="18">
        <f t="shared" ref="I21:I26" si="5">PRODUCT(F21*H21)</f>
        <v>6428.4000000000005</v>
      </c>
      <c r="J21" s="25">
        <f t="shared" si="3"/>
        <v>3.1890918773314781E-3</v>
      </c>
    </row>
    <row r="22" spans="1:10" s="19" customFormat="1" ht="39" customHeight="1" x14ac:dyDescent="0.2">
      <c r="A22" s="15" t="s">
        <v>51</v>
      </c>
      <c r="B22" s="16" t="s">
        <v>52</v>
      </c>
      <c r="C22" s="15" t="s">
        <v>44</v>
      </c>
      <c r="D22" s="15" t="s">
        <v>53</v>
      </c>
      <c r="E22" s="17" t="s">
        <v>54</v>
      </c>
      <c r="F22" s="18">
        <v>720</v>
      </c>
      <c r="G22" s="18">
        <v>2.08</v>
      </c>
      <c r="H22" s="18">
        <f t="shared" si="4"/>
        <v>2.69</v>
      </c>
      <c r="I22" s="18">
        <f t="shared" si="5"/>
        <v>1936.8</v>
      </c>
      <c r="J22" s="25">
        <f t="shared" si="3"/>
        <v>9.6083522307504297E-4</v>
      </c>
    </row>
    <row r="23" spans="1:10" s="19" customFormat="1" ht="65.099999999999994" customHeight="1" x14ac:dyDescent="0.2">
      <c r="A23" s="15" t="s">
        <v>55</v>
      </c>
      <c r="B23" s="16" t="s">
        <v>56</v>
      </c>
      <c r="C23" s="15" t="s">
        <v>44</v>
      </c>
      <c r="D23" s="15" t="s">
        <v>57</v>
      </c>
      <c r="E23" s="17" t="s">
        <v>46</v>
      </c>
      <c r="F23" s="18">
        <v>1</v>
      </c>
      <c r="G23" s="18">
        <v>1151.54</v>
      </c>
      <c r="H23" s="18">
        <f t="shared" si="4"/>
        <v>1490.78</v>
      </c>
      <c r="I23" s="18">
        <f t="shared" si="5"/>
        <v>1490.78</v>
      </c>
      <c r="J23" s="25">
        <f t="shared" si="3"/>
        <v>7.3956729339932491E-4</v>
      </c>
    </row>
    <row r="24" spans="1:10" s="19" customFormat="1" ht="51.95" customHeight="1" x14ac:dyDescent="0.2">
      <c r="A24" s="15" t="s">
        <v>58</v>
      </c>
      <c r="B24" s="16" t="s">
        <v>59</v>
      </c>
      <c r="C24" s="15" t="s">
        <v>44</v>
      </c>
      <c r="D24" s="15" t="s">
        <v>60</v>
      </c>
      <c r="E24" s="17" t="s">
        <v>46</v>
      </c>
      <c r="F24" s="18">
        <v>1</v>
      </c>
      <c r="G24" s="18">
        <v>370.99</v>
      </c>
      <c r="H24" s="18">
        <f t="shared" si="4"/>
        <v>480.28</v>
      </c>
      <c r="I24" s="18">
        <f t="shared" si="5"/>
        <v>480.28</v>
      </c>
      <c r="J24" s="25">
        <f t="shared" si="3"/>
        <v>2.3826411655229328E-4</v>
      </c>
    </row>
    <row r="25" spans="1:10" s="19" customFormat="1" ht="51.95" customHeight="1" x14ac:dyDescent="0.2">
      <c r="A25" s="15" t="s">
        <v>61</v>
      </c>
      <c r="B25" s="16" t="s">
        <v>62</v>
      </c>
      <c r="C25" s="15" t="s">
        <v>44</v>
      </c>
      <c r="D25" s="15" t="s">
        <v>63</v>
      </c>
      <c r="E25" s="17" t="s">
        <v>50</v>
      </c>
      <c r="F25" s="18">
        <v>121</v>
      </c>
      <c r="G25" s="18">
        <v>48.91</v>
      </c>
      <c r="H25" s="18">
        <f t="shared" si="4"/>
        <v>63.32</v>
      </c>
      <c r="I25" s="18">
        <f t="shared" si="5"/>
        <v>7661.72</v>
      </c>
      <c r="J25" s="25">
        <f t="shared" si="3"/>
        <v>3.8009347611206727E-3</v>
      </c>
    </row>
    <row r="26" spans="1:10" s="19" customFormat="1" ht="51.95" customHeight="1" x14ac:dyDescent="0.2">
      <c r="A26" s="15" t="s">
        <v>64</v>
      </c>
      <c r="B26" s="16" t="s">
        <v>65</v>
      </c>
      <c r="C26" s="15" t="s">
        <v>44</v>
      </c>
      <c r="D26" s="15" t="s">
        <v>66</v>
      </c>
      <c r="E26" s="17" t="s">
        <v>46</v>
      </c>
      <c r="F26" s="18">
        <v>1</v>
      </c>
      <c r="G26" s="18">
        <v>7400.91</v>
      </c>
      <c r="H26" s="18">
        <f t="shared" si="4"/>
        <v>9581.2199999999993</v>
      </c>
      <c r="I26" s="18">
        <f t="shared" si="5"/>
        <v>9581.2199999999993</v>
      </c>
      <c r="J26" s="25">
        <f t="shared" si="3"/>
        <v>4.753187554745489E-3</v>
      </c>
    </row>
    <row r="27" spans="1:10" s="19" customFormat="1" ht="38.25" x14ac:dyDescent="0.2">
      <c r="A27" s="15" t="s">
        <v>67</v>
      </c>
      <c r="B27" s="16" t="s">
        <v>68</v>
      </c>
      <c r="C27" s="15" t="s">
        <v>44</v>
      </c>
      <c r="D27" s="15" t="s">
        <v>1000</v>
      </c>
      <c r="E27" s="17" t="s">
        <v>69</v>
      </c>
      <c r="F27" s="18">
        <v>0.3</v>
      </c>
      <c r="G27" s="18">
        <v>5958.06</v>
      </c>
      <c r="H27" s="18">
        <f>ROUND(G27+(G27*$H$3),2)</f>
        <v>7713.3</v>
      </c>
      <c r="I27" s="18">
        <f>H27</f>
        <v>7713.3</v>
      </c>
      <c r="J27" s="25">
        <f t="shared" si="3"/>
        <v>3.8265232993312313E-3</v>
      </c>
    </row>
    <row r="28" spans="1:10" ht="24" customHeight="1" x14ac:dyDescent="0.2">
      <c r="A28" s="6" t="s">
        <v>70</v>
      </c>
      <c r="B28" s="6"/>
      <c r="C28" s="6"/>
      <c r="D28" s="6" t="s">
        <v>71</v>
      </c>
      <c r="E28" s="6"/>
      <c r="F28" s="7"/>
      <c r="G28" s="7"/>
      <c r="H28" s="7"/>
      <c r="I28" s="7">
        <f>SUM(I29+I34+I40)</f>
        <v>322513.96620000002</v>
      </c>
      <c r="J28" s="27">
        <f>SUM(J29+J34+J40)</f>
        <v>0.15999730414012486</v>
      </c>
    </row>
    <row r="29" spans="1:10" ht="24" customHeight="1" x14ac:dyDescent="0.2">
      <c r="A29" s="6" t="s">
        <v>72</v>
      </c>
      <c r="B29" s="6"/>
      <c r="C29" s="6"/>
      <c r="D29" s="6" t="s">
        <v>73</v>
      </c>
      <c r="E29" s="6"/>
      <c r="F29" s="7"/>
      <c r="G29" s="7"/>
      <c r="H29" s="7"/>
      <c r="I29" s="7">
        <f>SUM(I30:I33)</f>
        <v>18402.618200000001</v>
      </c>
      <c r="J29" s="27">
        <f>SUM(J30:J33)</f>
        <v>9.1294319306907522E-3</v>
      </c>
    </row>
    <row r="30" spans="1:10" s="19" customFormat="1" ht="26.1" customHeight="1" x14ac:dyDescent="0.2">
      <c r="A30" s="15" t="s">
        <v>74</v>
      </c>
      <c r="B30" s="16" t="s">
        <v>75</v>
      </c>
      <c r="C30" s="15" t="s">
        <v>44</v>
      </c>
      <c r="D30" s="15" t="s">
        <v>76</v>
      </c>
      <c r="E30" s="17" t="s">
        <v>77</v>
      </c>
      <c r="F30" s="18">
        <v>130.93</v>
      </c>
      <c r="G30" s="18">
        <v>60.61</v>
      </c>
      <c r="H30" s="18">
        <f>ROUND(G30+(G30*$H$3),2)</f>
        <v>78.47</v>
      </c>
      <c r="I30" s="18">
        <f t="shared" ref="I30" si="6">PRODUCT(F30*H30)</f>
        <v>10274.0771</v>
      </c>
      <c r="J30" s="25">
        <f>+(I30/$F$345)</f>
        <v>5.0969099350829669E-3</v>
      </c>
    </row>
    <row r="31" spans="1:10" s="19" customFormat="1" ht="24" customHeight="1" x14ac:dyDescent="0.2">
      <c r="A31" s="15" t="s">
        <v>78</v>
      </c>
      <c r="B31" s="16" t="s">
        <v>79</v>
      </c>
      <c r="C31" s="15" t="s">
        <v>44</v>
      </c>
      <c r="D31" s="15" t="s">
        <v>80</v>
      </c>
      <c r="E31" s="17" t="s">
        <v>77</v>
      </c>
      <c r="F31" s="18">
        <v>96.93</v>
      </c>
      <c r="G31" s="18">
        <v>60.61</v>
      </c>
      <c r="H31" s="18">
        <f t="shared" ref="H31:H94" si="7">ROUND(G31+(G31*$H$3),2)</f>
        <v>78.47</v>
      </c>
      <c r="I31" s="18">
        <f>PRODUCT(F31*H31)</f>
        <v>7606.0971000000009</v>
      </c>
      <c r="J31" s="25">
        <f>+(I31/$F$345)</f>
        <v>3.7733405637179565E-3</v>
      </c>
    </row>
    <row r="32" spans="1:10" s="19" customFormat="1" ht="26.1" customHeight="1" x14ac:dyDescent="0.2">
      <c r="A32" s="15" t="s">
        <v>81</v>
      </c>
      <c r="B32" s="16" t="s">
        <v>82</v>
      </c>
      <c r="C32" s="15" t="s">
        <v>44</v>
      </c>
      <c r="D32" s="15" t="s">
        <v>83</v>
      </c>
      <c r="E32" s="17" t="s">
        <v>77</v>
      </c>
      <c r="F32" s="18">
        <v>44.2</v>
      </c>
      <c r="G32" s="18">
        <v>3.21</v>
      </c>
      <c r="H32" s="18">
        <f t="shared" si="7"/>
        <v>4.16</v>
      </c>
      <c r="I32" s="18">
        <f>PRODUCT(F32*H32)</f>
        <v>183.87200000000001</v>
      </c>
      <c r="J32" s="25">
        <f>+(I32/$F$345)</f>
        <v>9.1217830512832664E-5</v>
      </c>
    </row>
    <row r="33" spans="1:10" s="19" customFormat="1" ht="39" customHeight="1" x14ac:dyDescent="0.2">
      <c r="A33" s="15" t="s">
        <v>84</v>
      </c>
      <c r="B33" s="16" t="s">
        <v>940</v>
      </c>
      <c r="C33" s="15" t="s">
        <v>44</v>
      </c>
      <c r="D33" s="15" t="s">
        <v>941</v>
      </c>
      <c r="E33" s="17" t="s">
        <v>85</v>
      </c>
      <c r="F33" s="18">
        <v>88.4</v>
      </c>
      <c r="G33" s="18">
        <v>2.96</v>
      </c>
      <c r="H33" s="18">
        <f t="shared" si="7"/>
        <v>3.83</v>
      </c>
      <c r="I33" s="18">
        <f>PRODUCT(F33*H33)</f>
        <v>338.572</v>
      </c>
      <c r="J33" s="25">
        <f>+(I33/$F$345)</f>
        <v>1.6796360137699476E-4</v>
      </c>
    </row>
    <row r="34" spans="1:10" ht="24" customHeight="1" x14ac:dyDescent="0.2">
      <c r="A34" s="6" t="s">
        <v>86</v>
      </c>
      <c r="B34" s="6"/>
      <c r="C34" s="6"/>
      <c r="D34" s="6" t="s">
        <v>87</v>
      </c>
      <c r="E34" s="6"/>
      <c r="F34" s="7"/>
      <c r="G34" s="6"/>
      <c r="H34" s="7"/>
      <c r="I34" s="7">
        <f>SUM(I35:I39)</f>
        <v>94837.092000000004</v>
      </c>
      <c r="J34" s="27">
        <f>SUM(J35:J39)</f>
        <v>4.7048130136105107E-2</v>
      </c>
    </row>
    <row r="35" spans="1:10" s="19" customFormat="1" ht="26.1" customHeight="1" x14ac:dyDescent="0.2">
      <c r="A35" s="15" t="s">
        <v>88</v>
      </c>
      <c r="B35" s="16" t="s">
        <v>89</v>
      </c>
      <c r="C35" s="15" t="s">
        <v>44</v>
      </c>
      <c r="D35" s="15" t="s">
        <v>90</v>
      </c>
      <c r="E35" s="17" t="s">
        <v>54</v>
      </c>
      <c r="F35" s="18">
        <v>163.06</v>
      </c>
      <c r="G35" s="18">
        <v>20.43</v>
      </c>
      <c r="H35" s="18">
        <f t="shared" si="7"/>
        <v>26.45</v>
      </c>
      <c r="I35" s="18">
        <f t="shared" ref="I35:I98" si="8">PRODUCT(F35*H35)</f>
        <v>4312.9369999999999</v>
      </c>
      <c r="J35" s="25">
        <f>+(I35/$F$345)</f>
        <v>2.1396229783682396E-3</v>
      </c>
    </row>
    <row r="36" spans="1:10" s="19" customFormat="1" ht="26.1" customHeight="1" x14ac:dyDescent="0.2">
      <c r="A36" s="15" t="s">
        <v>91</v>
      </c>
      <c r="B36" s="16" t="s">
        <v>92</v>
      </c>
      <c r="C36" s="15" t="s">
        <v>44</v>
      </c>
      <c r="D36" s="15" t="s">
        <v>93</v>
      </c>
      <c r="E36" s="17" t="s">
        <v>77</v>
      </c>
      <c r="F36" s="18">
        <v>4.75</v>
      </c>
      <c r="G36" s="18">
        <v>372.3</v>
      </c>
      <c r="H36" s="18">
        <f t="shared" si="7"/>
        <v>481.98</v>
      </c>
      <c r="I36" s="18">
        <f t="shared" si="8"/>
        <v>2289.4050000000002</v>
      </c>
      <c r="J36" s="25">
        <f>+(I36/$F$345)</f>
        <v>1.1357605141904786E-3</v>
      </c>
    </row>
    <row r="37" spans="1:10" s="19" customFormat="1" ht="26.1" customHeight="1" x14ac:dyDescent="0.2">
      <c r="A37" s="15" t="s">
        <v>94</v>
      </c>
      <c r="B37" s="16" t="s">
        <v>95</v>
      </c>
      <c r="C37" s="15" t="s">
        <v>44</v>
      </c>
      <c r="D37" s="15" t="s">
        <v>96</v>
      </c>
      <c r="E37" s="17" t="s">
        <v>54</v>
      </c>
      <c r="F37" s="18">
        <v>272.54000000000002</v>
      </c>
      <c r="G37" s="18">
        <v>62.41</v>
      </c>
      <c r="H37" s="18">
        <f t="shared" si="7"/>
        <v>80.8</v>
      </c>
      <c r="I37" s="18">
        <f t="shared" si="8"/>
        <v>22021.232</v>
      </c>
      <c r="J37" s="25">
        <f>+(I37/$F$345)</f>
        <v>1.092460520503267E-2</v>
      </c>
    </row>
    <row r="38" spans="1:10" s="19" customFormat="1" ht="24" customHeight="1" x14ac:dyDescent="0.2">
      <c r="A38" s="15" t="s">
        <v>97</v>
      </c>
      <c r="B38" s="16" t="s">
        <v>98</v>
      </c>
      <c r="C38" s="15" t="s">
        <v>44</v>
      </c>
      <c r="D38" s="15" t="s">
        <v>99</v>
      </c>
      <c r="E38" s="17" t="s">
        <v>100</v>
      </c>
      <c r="F38" s="18">
        <v>2013.95</v>
      </c>
      <c r="G38" s="18">
        <v>13.52</v>
      </c>
      <c r="H38" s="18">
        <f t="shared" si="7"/>
        <v>17.5</v>
      </c>
      <c r="I38" s="18">
        <f t="shared" si="8"/>
        <v>35244.125</v>
      </c>
      <c r="J38" s="25">
        <f>+(I38/$F$345)</f>
        <v>1.7484405569217109E-2</v>
      </c>
    </row>
    <row r="39" spans="1:10" s="19" customFormat="1" ht="39" customHeight="1" x14ac:dyDescent="0.2">
      <c r="A39" s="15" t="s">
        <v>101</v>
      </c>
      <c r="B39" s="16" t="s">
        <v>102</v>
      </c>
      <c r="C39" s="15" t="s">
        <v>44</v>
      </c>
      <c r="D39" s="15" t="s">
        <v>103</v>
      </c>
      <c r="E39" s="17" t="s">
        <v>77</v>
      </c>
      <c r="F39" s="18">
        <v>33.15</v>
      </c>
      <c r="G39" s="18">
        <v>721.63</v>
      </c>
      <c r="H39" s="18">
        <f t="shared" si="7"/>
        <v>934.22</v>
      </c>
      <c r="I39" s="18">
        <f t="shared" si="8"/>
        <v>30969.393</v>
      </c>
      <c r="J39" s="25">
        <f>+(I39/$F$345)</f>
        <v>1.536373586929661E-2</v>
      </c>
    </row>
    <row r="40" spans="1:10" ht="24" customHeight="1" x14ac:dyDescent="0.2">
      <c r="A40" s="6" t="s">
        <v>104</v>
      </c>
      <c r="B40" s="6"/>
      <c r="C40" s="6"/>
      <c r="D40" s="6" t="s">
        <v>105</v>
      </c>
      <c r="E40" s="6"/>
      <c r="F40" s="7"/>
      <c r="G40" s="7"/>
      <c r="H40" s="7"/>
      <c r="I40" s="7">
        <f>SUM(I41:I45)</f>
        <v>209274.25599999999</v>
      </c>
      <c r="J40" s="27">
        <f>SUM(J41:J45)</f>
        <v>0.10381974207332902</v>
      </c>
    </row>
    <row r="41" spans="1:10" s="19" customFormat="1" ht="26.1" customHeight="1" x14ac:dyDescent="0.2">
      <c r="A41" s="15" t="s">
        <v>106</v>
      </c>
      <c r="B41" s="16" t="s">
        <v>107</v>
      </c>
      <c r="C41" s="15" t="s">
        <v>44</v>
      </c>
      <c r="D41" s="15" t="s">
        <v>108</v>
      </c>
      <c r="E41" s="17" t="s">
        <v>54</v>
      </c>
      <c r="F41" s="18">
        <v>462.87</v>
      </c>
      <c r="G41" s="18">
        <v>62.86</v>
      </c>
      <c r="H41" s="18">
        <f>ROUND(G41+(G41*$H$3),2)</f>
        <v>81.38</v>
      </c>
      <c r="I41" s="18">
        <f>PRODUCT(F41*H41)</f>
        <v>37668.3606</v>
      </c>
      <c r="J41" s="25">
        <f>+(I41/$F$345)</f>
        <v>1.8687054760415201E-2</v>
      </c>
    </row>
    <row r="42" spans="1:10" s="19" customFormat="1" ht="24" customHeight="1" x14ac:dyDescent="0.2">
      <c r="A42" s="15" t="s">
        <v>109</v>
      </c>
      <c r="B42" s="16" t="s">
        <v>98</v>
      </c>
      <c r="C42" s="15" t="s">
        <v>44</v>
      </c>
      <c r="D42" s="15" t="s">
        <v>99</v>
      </c>
      <c r="E42" s="17" t="s">
        <v>100</v>
      </c>
      <c r="F42" s="18">
        <v>2937.24</v>
      </c>
      <c r="G42" s="18">
        <v>13.52</v>
      </c>
      <c r="H42" s="18">
        <f t="shared" si="7"/>
        <v>17.5</v>
      </c>
      <c r="I42" s="18">
        <f t="shared" si="8"/>
        <v>51401.7</v>
      </c>
      <c r="J42" s="25">
        <f>+(I42/$F$345)</f>
        <v>2.5500084616861027E-2</v>
      </c>
    </row>
    <row r="43" spans="1:10" s="19" customFormat="1" ht="39" customHeight="1" x14ac:dyDescent="0.2">
      <c r="A43" s="15" t="s">
        <v>110</v>
      </c>
      <c r="B43" s="16" t="s">
        <v>102</v>
      </c>
      <c r="C43" s="15" t="s">
        <v>44</v>
      </c>
      <c r="D43" s="15" t="s">
        <v>103</v>
      </c>
      <c r="E43" s="17" t="s">
        <v>77</v>
      </c>
      <c r="F43" s="18">
        <v>37.03</v>
      </c>
      <c r="G43" s="18">
        <v>721.63</v>
      </c>
      <c r="H43" s="18">
        <f t="shared" si="7"/>
        <v>934.22</v>
      </c>
      <c r="I43" s="18">
        <f t="shared" si="8"/>
        <v>34594.166600000004</v>
      </c>
      <c r="J43" s="25">
        <f>+(I43/$F$345)</f>
        <v>1.7161964984617001E-2</v>
      </c>
    </row>
    <row r="44" spans="1:10" s="19" customFormat="1" ht="26.1" customHeight="1" x14ac:dyDescent="0.2">
      <c r="A44" s="15" t="s">
        <v>111</v>
      </c>
      <c r="B44" s="16" t="s">
        <v>112</v>
      </c>
      <c r="C44" s="15" t="s">
        <v>44</v>
      </c>
      <c r="D44" s="15" t="s">
        <v>113</v>
      </c>
      <c r="E44" s="17" t="s">
        <v>54</v>
      </c>
      <c r="F44" s="18">
        <v>422.98</v>
      </c>
      <c r="G44" s="18">
        <v>145.34</v>
      </c>
      <c r="H44" s="18">
        <f t="shared" si="7"/>
        <v>188.16</v>
      </c>
      <c r="I44" s="18">
        <f t="shared" si="8"/>
        <v>79587.916800000006</v>
      </c>
      <c r="J44" s="25">
        <f>+(I44/$F$345)</f>
        <v>3.9483102949507416E-2</v>
      </c>
    </row>
    <row r="45" spans="1:10" s="19" customFormat="1" ht="51.95" customHeight="1" x14ac:dyDescent="0.2">
      <c r="A45" s="15" t="s">
        <v>114</v>
      </c>
      <c r="B45" s="16" t="s">
        <v>115</v>
      </c>
      <c r="C45" s="15" t="s">
        <v>44</v>
      </c>
      <c r="D45" s="15" t="s">
        <v>116</v>
      </c>
      <c r="E45" s="17" t="s">
        <v>77</v>
      </c>
      <c r="F45" s="18">
        <v>1.6</v>
      </c>
      <c r="G45" s="18">
        <v>2907.32</v>
      </c>
      <c r="H45" s="18">
        <f t="shared" si="7"/>
        <v>3763.82</v>
      </c>
      <c r="I45" s="18">
        <f t="shared" si="8"/>
        <v>6022.112000000001</v>
      </c>
      <c r="J45" s="25">
        <f>+(I45/$F$345)</f>
        <v>2.9875347619283841E-3</v>
      </c>
    </row>
    <row r="46" spans="1:10" ht="24" customHeight="1" x14ac:dyDescent="0.2">
      <c r="A46" s="6" t="s">
        <v>117</v>
      </c>
      <c r="B46" s="6"/>
      <c r="C46" s="6"/>
      <c r="D46" s="6" t="s">
        <v>118</v>
      </c>
      <c r="E46" s="6"/>
      <c r="F46" s="7"/>
      <c r="G46" s="6"/>
      <c r="H46" s="6"/>
      <c r="I46" s="7">
        <f>SUM(I47:I51)</f>
        <v>144879.80040000001</v>
      </c>
      <c r="J46" s="27">
        <f>SUM(J47:J51)</f>
        <v>7.187402691883607E-2</v>
      </c>
    </row>
    <row r="47" spans="1:10" s="19" customFormat="1" ht="39" customHeight="1" x14ac:dyDescent="0.2">
      <c r="A47" s="15" t="s">
        <v>119</v>
      </c>
      <c r="B47" s="16" t="s">
        <v>120</v>
      </c>
      <c r="C47" s="15" t="s">
        <v>44</v>
      </c>
      <c r="D47" s="15" t="s">
        <v>121</v>
      </c>
      <c r="E47" s="17" t="s">
        <v>54</v>
      </c>
      <c r="F47" s="18">
        <v>984.47</v>
      </c>
      <c r="G47" s="18">
        <v>45.76</v>
      </c>
      <c r="H47" s="18">
        <f>ROUND(G47+(G47*$H$3),2)</f>
        <v>59.24</v>
      </c>
      <c r="I47" s="18">
        <f>PRODUCT(F47*H47)</f>
        <v>58320.002800000002</v>
      </c>
      <c r="J47" s="25">
        <f>+(I47/$F$345)</f>
        <v>2.8932214425895875E-2</v>
      </c>
    </row>
    <row r="48" spans="1:10" s="19" customFormat="1" ht="39" customHeight="1" x14ac:dyDescent="0.2">
      <c r="A48" s="15" t="s">
        <v>122</v>
      </c>
      <c r="B48" s="16" t="s">
        <v>123</v>
      </c>
      <c r="C48" s="15" t="s">
        <v>22</v>
      </c>
      <c r="D48" s="15" t="s">
        <v>124</v>
      </c>
      <c r="E48" s="17" t="s">
        <v>54</v>
      </c>
      <c r="F48" s="18">
        <v>10.65</v>
      </c>
      <c r="G48" s="18">
        <v>161.38</v>
      </c>
      <c r="H48" s="18">
        <f t="shared" si="7"/>
        <v>208.92</v>
      </c>
      <c r="I48" s="18">
        <f t="shared" si="8"/>
        <v>2224.998</v>
      </c>
      <c r="J48" s="25">
        <f>+(I48/$F$345)</f>
        <v>1.1038085758320552E-3</v>
      </c>
    </row>
    <row r="49" spans="1:10" s="19" customFormat="1" ht="51.95" customHeight="1" x14ac:dyDescent="0.2">
      <c r="A49" s="15" t="s">
        <v>125</v>
      </c>
      <c r="B49" s="16" t="s">
        <v>126</v>
      </c>
      <c r="C49" s="15" t="s">
        <v>44</v>
      </c>
      <c r="D49" s="15" t="s">
        <v>127</v>
      </c>
      <c r="E49" s="17" t="s">
        <v>54</v>
      </c>
      <c r="F49" s="18">
        <v>4.7300000000000004</v>
      </c>
      <c r="G49" s="18">
        <v>89.57</v>
      </c>
      <c r="H49" s="18">
        <f t="shared" si="7"/>
        <v>115.96</v>
      </c>
      <c r="I49" s="18">
        <f t="shared" si="8"/>
        <v>548.49080000000004</v>
      </c>
      <c r="J49" s="25">
        <f>+(I49/$F$345)</f>
        <v>2.7210309798255311E-4</v>
      </c>
    </row>
    <row r="50" spans="1:10" s="19" customFormat="1" ht="26.1" customHeight="1" x14ac:dyDescent="0.2">
      <c r="A50" s="15" t="s">
        <v>128</v>
      </c>
      <c r="B50" s="16" t="s">
        <v>129</v>
      </c>
      <c r="C50" s="15" t="s">
        <v>44</v>
      </c>
      <c r="D50" s="15" t="s">
        <v>130</v>
      </c>
      <c r="E50" s="17" t="s">
        <v>54</v>
      </c>
      <c r="F50" s="18">
        <v>2.04</v>
      </c>
      <c r="G50" s="18">
        <v>629.32000000000005</v>
      </c>
      <c r="H50" s="18">
        <f t="shared" si="7"/>
        <v>814.72</v>
      </c>
      <c r="I50" s="18">
        <f t="shared" si="8"/>
        <v>1662.0288</v>
      </c>
      <c r="J50" s="25">
        <f>+(I50/$F$345)</f>
        <v>8.2452282775978211E-4</v>
      </c>
    </row>
    <row r="51" spans="1:10" s="19" customFormat="1" ht="39" customHeight="1" x14ac:dyDescent="0.2">
      <c r="A51" s="15" t="s">
        <v>131</v>
      </c>
      <c r="B51" s="16" t="s">
        <v>132</v>
      </c>
      <c r="C51" s="15" t="s">
        <v>44</v>
      </c>
      <c r="D51" s="15" t="s">
        <v>133</v>
      </c>
      <c r="E51" s="17" t="s">
        <v>50</v>
      </c>
      <c r="F51" s="18">
        <v>84</v>
      </c>
      <c r="G51" s="18">
        <v>755.19</v>
      </c>
      <c r="H51" s="18">
        <f t="shared" si="7"/>
        <v>977.67</v>
      </c>
      <c r="I51" s="18">
        <f t="shared" si="8"/>
        <v>82124.28</v>
      </c>
      <c r="J51" s="25">
        <f>+(I51/$F$345)</f>
        <v>4.0741377991365804E-2</v>
      </c>
    </row>
    <row r="52" spans="1:10" ht="24" customHeight="1" x14ac:dyDescent="0.2">
      <c r="A52" s="6" t="s">
        <v>134</v>
      </c>
      <c r="B52" s="6"/>
      <c r="C52" s="6"/>
      <c r="D52" s="6" t="s">
        <v>135</v>
      </c>
      <c r="E52" s="6"/>
      <c r="F52" s="7"/>
      <c r="G52" s="6"/>
      <c r="H52" s="6"/>
      <c r="I52" s="7">
        <f>SUM(I53:I54)</f>
        <v>16360.1309</v>
      </c>
      <c r="J52" s="27">
        <f>SUM(J53:J54)</f>
        <v>8.1161658523535747E-3</v>
      </c>
    </row>
    <row r="53" spans="1:10" s="19" customFormat="1" ht="24" customHeight="1" x14ac:dyDescent="0.2">
      <c r="A53" s="15" t="s">
        <v>136</v>
      </c>
      <c r="B53" s="16" t="s">
        <v>137</v>
      </c>
      <c r="C53" s="15" t="s">
        <v>44</v>
      </c>
      <c r="D53" s="15" t="s">
        <v>138</v>
      </c>
      <c r="E53" s="17" t="s">
        <v>54</v>
      </c>
      <c r="F53" s="18">
        <v>311.05</v>
      </c>
      <c r="G53" s="18">
        <v>23.65</v>
      </c>
      <c r="H53" s="18">
        <f t="shared" si="7"/>
        <v>30.62</v>
      </c>
      <c r="I53" s="18">
        <f t="shared" si="8"/>
        <v>9524.3510000000006</v>
      </c>
      <c r="J53" s="25">
        <f t="shared" ref="J53:J61" si="9">+(I53/$F$345)</f>
        <v>4.7249751743752627E-3</v>
      </c>
    </row>
    <row r="54" spans="1:10" s="19" customFormat="1" ht="26.1" customHeight="1" x14ac:dyDescent="0.2">
      <c r="A54" s="15" t="s">
        <v>139</v>
      </c>
      <c r="B54" s="16" t="s">
        <v>140</v>
      </c>
      <c r="C54" s="15" t="s">
        <v>44</v>
      </c>
      <c r="D54" s="15" t="s">
        <v>141</v>
      </c>
      <c r="E54" s="17" t="s">
        <v>54</v>
      </c>
      <c r="F54" s="18">
        <v>83.13</v>
      </c>
      <c r="G54" s="18">
        <v>63.52</v>
      </c>
      <c r="H54" s="18">
        <f t="shared" si="7"/>
        <v>82.23</v>
      </c>
      <c r="I54" s="18">
        <f t="shared" si="8"/>
        <v>6835.7798999999995</v>
      </c>
      <c r="J54" s="25">
        <f t="shared" si="9"/>
        <v>3.391190677978312E-3</v>
      </c>
    </row>
    <row r="55" spans="1:10" ht="24" customHeight="1" x14ac:dyDescent="0.2">
      <c r="A55" s="6" t="s">
        <v>142</v>
      </c>
      <c r="B55" s="6"/>
      <c r="C55" s="6"/>
      <c r="D55" s="6" t="s">
        <v>143</v>
      </c>
      <c r="E55" s="6"/>
      <c r="F55" s="7"/>
      <c r="G55" s="6"/>
      <c r="H55" s="6"/>
      <c r="I55" s="7">
        <f>SUM(I56:I61)</f>
        <v>302441.97840000002</v>
      </c>
      <c r="J55" s="27">
        <f t="shared" si="9"/>
        <v>0.15003970765346</v>
      </c>
    </row>
    <row r="56" spans="1:10" s="19" customFormat="1" ht="65.099999999999994" customHeight="1" x14ac:dyDescent="0.2">
      <c r="A56" s="15" t="s">
        <v>144</v>
      </c>
      <c r="B56" s="16" t="s">
        <v>145</v>
      </c>
      <c r="C56" s="15" t="s">
        <v>44</v>
      </c>
      <c r="D56" s="15" t="s">
        <v>146</v>
      </c>
      <c r="E56" s="17" t="s">
        <v>100</v>
      </c>
      <c r="F56" s="18">
        <v>4819.28</v>
      </c>
      <c r="G56" s="18">
        <v>22.37</v>
      </c>
      <c r="H56" s="18">
        <f t="shared" si="7"/>
        <v>28.96</v>
      </c>
      <c r="I56" s="18">
        <f t="shared" si="8"/>
        <v>139566.34880000001</v>
      </c>
      <c r="J56" s="25">
        <f t="shared" si="9"/>
        <v>6.9238054462524401E-2</v>
      </c>
    </row>
    <row r="57" spans="1:10" s="19" customFormat="1" ht="26.1" customHeight="1" x14ac:dyDescent="0.2">
      <c r="A57" s="15" t="s">
        <v>147</v>
      </c>
      <c r="B57" s="16" t="s">
        <v>148</v>
      </c>
      <c r="C57" s="15" t="s">
        <v>44</v>
      </c>
      <c r="D57" s="15" t="s">
        <v>149</v>
      </c>
      <c r="E57" s="17" t="s">
        <v>50</v>
      </c>
      <c r="F57" s="18">
        <v>44.69</v>
      </c>
      <c r="G57" s="18">
        <v>54.81</v>
      </c>
      <c r="H57" s="18">
        <f t="shared" si="7"/>
        <v>70.959999999999994</v>
      </c>
      <c r="I57" s="18">
        <f t="shared" si="8"/>
        <v>3171.2023999999997</v>
      </c>
      <c r="J57" s="25">
        <f t="shared" si="9"/>
        <v>1.5732150792131926E-3</v>
      </c>
    </row>
    <row r="58" spans="1:10" s="19" customFormat="1" ht="39" customHeight="1" x14ac:dyDescent="0.2">
      <c r="A58" s="15" t="s">
        <v>150</v>
      </c>
      <c r="B58" s="16">
        <v>13060</v>
      </c>
      <c r="C58" s="15" t="s">
        <v>151</v>
      </c>
      <c r="D58" s="15" t="s">
        <v>152</v>
      </c>
      <c r="E58" s="17" t="s">
        <v>54</v>
      </c>
      <c r="F58" s="18">
        <v>32.700000000000003</v>
      </c>
      <c r="G58" s="18">
        <v>470.39</v>
      </c>
      <c r="H58" s="18">
        <f t="shared" si="7"/>
        <v>608.97</v>
      </c>
      <c r="I58" s="18">
        <f t="shared" si="8"/>
        <v>19913.319000000003</v>
      </c>
      <c r="J58" s="25">
        <f t="shared" si="9"/>
        <v>9.8788818171878841E-3</v>
      </c>
    </row>
    <row r="59" spans="1:10" s="19" customFormat="1" ht="39" customHeight="1" x14ac:dyDescent="0.2">
      <c r="A59" s="15" t="s">
        <v>153</v>
      </c>
      <c r="B59" s="16" t="s">
        <v>154</v>
      </c>
      <c r="C59" s="15" t="s">
        <v>44</v>
      </c>
      <c r="D59" s="15" t="s">
        <v>155</v>
      </c>
      <c r="E59" s="17" t="s">
        <v>50</v>
      </c>
      <c r="F59" s="18">
        <v>78.150000000000006</v>
      </c>
      <c r="G59" s="18">
        <v>62.6</v>
      </c>
      <c r="H59" s="18">
        <f t="shared" si="7"/>
        <v>81.040000000000006</v>
      </c>
      <c r="I59" s="18">
        <f t="shared" si="8"/>
        <v>6333.2760000000007</v>
      </c>
      <c r="J59" s="25">
        <f t="shared" si="9"/>
        <v>3.1419014138041185E-3</v>
      </c>
    </row>
    <row r="60" spans="1:10" s="19" customFormat="1" ht="39" customHeight="1" x14ac:dyDescent="0.2">
      <c r="A60" s="15" t="s">
        <v>156</v>
      </c>
      <c r="B60" s="16" t="s">
        <v>157</v>
      </c>
      <c r="C60" s="15" t="s">
        <v>44</v>
      </c>
      <c r="D60" s="15" t="s">
        <v>158</v>
      </c>
      <c r="E60" s="17" t="s">
        <v>50</v>
      </c>
      <c r="F60" s="18">
        <v>135.99</v>
      </c>
      <c r="G60" s="18">
        <v>28.87</v>
      </c>
      <c r="H60" s="18">
        <f t="shared" si="7"/>
        <v>37.380000000000003</v>
      </c>
      <c r="I60" s="18">
        <f t="shared" si="8"/>
        <v>5083.3062000000009</v>
      </c>
      <c r="J60" s="25">
        <f t="shared" si="9"/>
        <v>2.5217986610056534E-3</v>
      </c>
    </row>
    <row r="61" spans="1:10" s="19" customFormat="1" ht="78" customHeight="1" x14ac:dyDescent="0.2">
      <c r="A61" s="15" t="s">
        <v>159</v>
      </c>
      <c r="B61" s="16" t="s">
        <v>160</v>
      </c>
      <c r="C61" s="15" t="s">
        <v>44</v>
      </c>
      <c r="D61" s="15" t="s">
        <v>161</v>
      </c>
      <c r="E61" s="17" t="s">
        <v>54</v>
      </c>
      <c r="F61" s="18">
        <v>420.28</v>
      </c>
      <c r="G61" s="18">
        <v>235.94</v>
      </c>
      <c r="H61" s="18">
        <f t="shared" si="7"/>
        <v>305.45</v>
      </c>
      <c r="I61" s="18">
        <f t="shared" si="8"/>
        <v>128374.52599999998</v>
      </c>
      <c r="J61" s="25">
        <f t="shared" si="9"/>
        <v>6.3685856219724751E-2</v>
      </c>
    </row>
    <row r="62" spans="1:10" ht="24" customHeight="1" x14ac:dyDescent="0.2">
      <c r="A62" s="6" t="s">
        <v>162</v>
      </c>
      <c r="B62" s="6"/>
      <c r="C62" s="6"/>
      <c r="D62" s="6" t="s">
        <v>163</v>
      </c>
      <c r="E62" s="6"/>
      <c r="F62" s="7"/>
      <c r="G62" s="6"/>
      <c r="H62" s="6"/>
      <c r="I62" s="7">
        <f>SUM(I63+I76+I85)</f>
        <v>410274.01630000002</v>
      </c>
      <c r="J62" s="27">
        <f>SUM(J63+J76+J85)</f>
        <v>0.20353455492229672</v>
      </c>
    </row>
    <row r="63" spans="1:10" ht="24" customHeight="1" x14ac:dyDescent="0.2">
      <c r="A63" s="6" t="s">
        <v>164</v>
      </c>
      <c r="B63" s="6"/>
      <c r="C63" s="6"/>
      <c r="D63" s="6" t="s">
        <v>165</v>
      </c>
      <c r="E63" s="6"/>
      <c r="F63" s="7"/>
      <c r="G63" s="6"/>
      <c r="H63" s="6"/>
      <c r="I63" s="7">
        <f>SUM(I64:I75)</f>
        <v>153277.91190000001</v>
      </c>
      <c r="J63" s="27">
        <f>SUM(J64:J75)</f>
        <v>7.6040281223106826E-2</v>
      </c>
    </row>
    <row r="64" spans="1:10" s="19" customFormat="1" ht="39" customHeight="1" x14ac:dyDescent="0.2">
      <c r="A64" s="15" t="s">
        <v>166</v>
      </c>
      <c r="B64" s="16" t="s">
        <v>167</v>
      </c>
      <c r="C64" s="15" t="s">
        <v>44</v>
      </c>
      <c r="D64" s="15" t="s">
        <v>168</v>
      </c>
      <c r="E64" s="17" t="s">
        <v>54</v>
      </c>
      <c r="F64" s="18">
        <v>5.34</v>
      </c>
      <c r="G64" s="18">
        <v>93.88</v>
      </c>
      <c r="H64" s="18">
        <f t="shared" si="7"/>
        <v>121.54</v>
      </c>
      <c r="I64" s="18">
        <f t="shared" si="8"/>
        <v>649.02359999999999</v>
      </c>
      <c r="J64" s="25">
        <f t="shared" ref="J64:J75" si="10">+(I64/$F$345)</f>
        <v>3.2197683575328762E-4</v>
      </c>
    </row>
    <row r="65" spans="1:10" s="19" customFormat="1" ht="26.1" customHeight="1" x14ac:dyDescent="0.2">
      <c r="A65" s="15" t="s">
        <v>169</v>
      </c>
      <c r="B65" s="16" t="s">
        <v>170</v>
      </c>
      <c r="C65" s="15" t="s">
        <v>44</v>
      </c>
      <c r="D65" s="15" t="s">
        <v>171</v>
      </c>
      <c r="E65" s="17" t="s">
        <v>54</v>
      </c>
      <c r="F65" s="18">
        <v>144.63999999999999</v>
      </c>
      <c r="G65" s="18">
        <v>66.430000000000007</v>
      </c>
      <c r="H65" s="18">
        <f t="shared" si="7"/>
        <v>86</v>
      </c>
      <c r="I65" s="18">
        <f t="shared" si="8"/>
        <v>12439.039999999999</v>
      </c>
      <c r="J65" s="25">
        <f t="shared" si="10"/>
        <v>6.1709354467365659E-3</v>
      </c>
    </row>
    <row r="66" spans="1:10" s="19" customFormat="1" ht="51.95" customHeight="1" x14ac:dyDescent="0.2">
      <c r="A66" s="15" t="s">
        <v>172</v>
      </c>
      <c r="B66" s="16" t="s">
        <v>173</v>
      </c>
      <c r="C66" s="15" t="s">
        <v>44</v>
      </c>
      <c r="D66" s="15" t="s">
        <v>174</v>
      </c>
      <c r="E66" s="17" t="s">
        <v>54</v>
      </c>
      <c r="F66" s="18">
        <v>56.45</v>
      </c>
      <c r="G66" s="18">
        <v>86.63</v>
      </c>
      <c r="H66" s="18">
        <f t="shared" si="7"/>
        <v>112.15</v>
      </c>
      <c r="I66" s="18">
        <f t="shared" si="8"/>
        <v>6330.8675000000003</v>
      </c>
      <c r="J66" s="25">
        <f t="shared" si="10"/>
        <v>3.1407065709526229E-3</v>
      </c>
    </row>
    <row r="67" spans="1:10" s="19" customFormat="1" ht="65.099999999999994" customHeight="1" x14ac:dyDescent="0.2">
      <c r="A67" s="15" t="s">
        <v>175</v>
      </c>
      <c r="B67" s="16" t="s">
        <v>176</v>
      </c>
      <c r="C67" s="15" t="s">
        <v>44</v>
      </c>
      <c r="D67" s="15" t="s">
        <v>177</v>
      </c>
      <c r="E67" s="17" t="s">
        <v>50</v>
      </c>
      <c r="F67" s="18">
        <v>46.88</v>
      </c>
      <c r="G67" s="18">
        <v>54.16</v>
      </c>
      <c r="H67" s="18">
        <f t="shared" si="7"/>
        <v>70.12</v>
      </c>
      <c r="I67" s="18">
        <f t="shared" si="8"/>
        <v>3287.2256000000002</v>
      </c>
      <c r="J67" s="25">
        <f t="shared" si="10"/>
        <v>1.6307735143917762E-3</v>
      </c>
    </row>
    <row r="68" spans="1:10" s="19" customFormat="1" ht="65.099999999999994" customHeight="1" x14ac:dyDescent="0.2">
      <c r="A68" s="15" t="s">
        <v>178</v>
      </c>
      <c r="B68" s="16" t="s">
        <v>179</v>
      </c>
      <c r="C68" s="15" t="s">
        <v>44</v>
      </c>
      <c r="D68" s="15" t="s">
        <v>180</v>
      </c>
      <c r="E68" s="17" t="s">
        <v>50</v>
      </c>
      <c r="F68" s="18">
        <v>24</v>
      </c>
      <c r="G68" s="18">
        <v>39.83</v>
      </c>
      <c r="H68" s="18">
        <f t="shared" si="7"/>
        <v>51.56</v>
      </c>
      <c r="I68" s="18">
        <f t="shared" si="8"/>
        <v>1237.44</v>
      </c>
      <c r="J68" s="25">
        <f t="shared" si="10"/>
        <v>6.1388679184323693E-4</v>
      </c>
    </row>
    <row r="69" spans="1:10" s="19" customFormat="1" ht="39" customHeight="1" x14ac:dyDescent="0.2">
      <c r="A69" s="15" t="s">
        <v>181</v>
      </c>
      <c r="B69" s="16" t="s">
        <v>182</v>
      </c>
      <c r="C69" s="15" t="s">
        <v>44</v>
      </c>
      <c r="D69" s="15" t="s">
        <v>183</v>
      </c>
      <c r="E69" s="17" t="s">
        <v>50</v>
      </c>
      <c r="F69" s="18">
        <v>272.05</v>
      </c>
      <c r="G69" s="18">
        <v>11.63</v>
      </c>
      <c r="H69" s="18">
        <f t="shared" si="7"/>
        <v>15.06</v>
      </c>
      <c r="I69" s="18">
        <f t="shared" si="8"/>
        <v>4097.0730000000003</v>
      </c>
      <c r="J69" s="25">
        <f t="shared" si="10"/>
        <v>2.0325341025969309E-3</v>
      </c>
    </row>
    <row r="70" spans="1:10" s="19" customFormat="1" ht="24" customHeight="1" x14ac:dyDescent="0.2">
      <c r="A70" s="15" t="s">
        <v>184</v>
      </c>
      <c r="B70" s="16" t="s">
        <v>185</v>
      </c>
      <c r="C70" s="15" t="s">
        <v>44</v>
      </c>
      <c r="D70" s="15" t="s">
        <v>186</v>
      </c>
      <c r="E70" s="17" t="s">
        <v>54</v>
      </c>
      <c r="F70" s="18">
        <v>1.76</v>
      </c>
      <c r="G70" s="18">
        <v>292.42</v>
      </c>
      <c r="H70" s="18">
        <f t="shared" si="7"/>
        <v>378.57</v>
      </c>
      <c r="I70" s="18">
        <f t="shared" si="8"/>
        <v>666.28319999999997</v>
      </c>
      <c r="J70" s="25">
        <f t="shared" si="10"/>
        <v>3.3053922299832377E-4</v>
      </c>
    </row>
    <row r="71" spans="1:10" s="19" customFormat="1" ht="26.1" customHeight="1" x14ac:dyDescent="0.2">
      <c r="A71" s="15" t="s">
        <v>187</v>
      </c>
      <c r="B71" s="16" t="s">
        <v>170</v>
      </c>
      <c r="C71" s="15" t="s">
        <v>44</v>
      </c>
      <c r="D71" s="15" t="s">
        <v>188</v>
      </c>
      <c r="E71" s="17" t="s">
        <v>54</v>
      </c>
      <c r="F71" s="18">
        <v>60</v>
      </c>
      <c r="G71" s="18">
        <v>66.430000000000007</v>
      </c>
      <c r="H71" s="18">
        <f t="shared" si="7"/>
        <v>86</v>
      </c>
      <c r="I71" s="18">
        <f t="shared" si="8"/>
        <v>5160</v>
      </c>
      <c r="J71" s="25">
        <f t="shared" si="10"/>
        <v>2.5598460094316509E-3</v>
      </c>
    </row>
    <row r="72" spans="1:10" s="19" customFormat="1" ht="51.95" customHeight="1" x14ac:dyDescent="0.2">
      <c r="A72" s="15" t="s">
        <v>189</v>
      </c>
      <c r="B72" s="16" t="s">
        <v>190</v>
      </c>
      <c r="C72" s="15" t="s">
        <v>44</v>
      </c>
      <c r="D72" s="15" t="s">
        <v>191</v>
      </c>
      <c r="E72" s="17" t="s">
        <v>54</v>
      </c>
      <c r="F72" s="18">
        <v>2.31</v>
      </c>
      <c r="G72" s="18">
        <v>96.97</v>
      </c>
      <c r="H72" s="18">
        <f t="shared" si="7"/>
        <v>125.54</v>
      </c>
      <c r="I72" s="18">
        <f t="shared" si="8"/>
        <v>289.99740000000003</v>
      </c>
      <c r="J72" s="25">
        <f t="shared" si="10"/>
        <v>1.4386602463867333E-4</v>
      </c>
    </row>
    <row r="73" spans="1:10" s="19" customFormat="1" ht="26.1" customHeight="1" x14ac:dyDescent="0.2">
      <c r="A73" s="15" t="s">
        <v>192</v>
      </c>
      <c r="B73" s="16" t="s">
        <v>193</v>
      </c>
      <c r="C73" s="15" t="s">
        <v>44</v>
      </c>
      <c r="D73" s="15" t="s">
        <v>194</v>
      </c>
      <c r="E73" s="17" t="s">
        <v>54</v>
      </c>
      <c r="F73" s="18">
        <v>367.78</v>
      </c>
      <c r="G73" s="18">
        <v>55.08</v>
      </c>
      <c r="H73" s="18">
        <f t="shared" si="7"/>
        <v>71.31</v>
      </c>
      <c r="I73" s="18">
        <f t="shared" si="8"/>
        <v>26226.391799999998</v>
      </c>
      <c r="J73" s="25">
        <f t="shared" si="10"/>
        <v>1.3010760540895536E-2</v>
      </c>
    </row>
    <row r="74" spans="1:10" s="19" customFormat="1" ht="39" customHeight="1" x14ac:dyDescent="0.2">
      <c r="A74" s="15" t="s">
        <v>195</v>
      </c>
      <c r="B74" s="16" t="s">
        <v>196</v>
      </c>
      <c r="C74" s="15" t="s">
        <v>44</v>
      </c>
      <c r="D74" s="15" t="s">
        <v>197</v>
      </c>
      <c r="E74" s="17" t="s">
        <v>54</v>
      </c>
      <c r="F74" s="18">
        <v>367.78</v>
      </c>
      <c r="G74" s="18">
        <v>39.950000000000003</v>
      </c>
      <c r="H74" s="18">
        <f t="shared" si="7"/>
        <v>51.72</v>
      </c>
      <c r="I74" s="18">
        <f t="shared" si="8"/>
        <v>19021.581599999998</v>
      </c>
      <c r="J74" s="25">
        <f t="shared" si="10"/>
        <v>9.4364960759376962E-3</v>
      </c>
    </row>
    <row r="75" spans="1:10" s="19" customFormat="1" ht="39" customHeight="1" x14ac:dyDescent="0.2">
      <c r="A75" s="15" t="s">
        <v>198</v>
      </c>
      <c r="B75" s="16" t="s">
        <v>199</v>
      </c>
      <c r="C75" s="15" t="s">
        <v>200</v>
      </c>
      <c r="D75" s="15" t="s">
        <v>201</v>
      </c>
      <c r="E75" s="17" t="s">
        <v>54</v>
      </c>
      <c r="F75" s="18">
        <v>365.31</v>
      </c>
      <c r="G75" s="18">
        <v>156.19999999999999</v>
      </c>
      <c r="H75" s="18">
        <f t="shared" si="7"/>
        <v>202.22</v>
      </c>
      <c r="I75" s="18">
        <f t="shared" si="8"/>
        <v>73872.988200000007</v>
      </c>
      <c r="J75" s="25">
        <f t="shared" si="10"/>
        <v>3.6647960086930519E-2</v>
      </c>
    </row>
    <row r="76" spans="1:10" ht="24" customHeight="1" x14ac:dyDescent="0.2">
      <c r="A76" s="6" t="s">
        <v>202</v>
      </c>
      <c r="B76" s="6"/>
      <c r="C76" s="6"/>
      <c r="D76" s="6" t="s">
        <v>203</v>
      </c>
      <c r="E76" s="6"/>
      <c r="F76" s="7"/>
      <c r="G76" s="6"/>
      <c r="H76" s="6"/>
      <c r="I76" s="7">
        <f>SUM(I77:I84)</f>
        <v>211644.81149999998</v>
      </c>
      <c r="J76" s="27">
        <f>SUM(J77:J84)</f>
        <v>0.10499576087891259</v>
      </c>
    </row>
    <row r="77" spans="1:10" s="19" customFormat="1" ht="39" customHeight="1" x14ac:dyDescent="0.2">
      <c r="A77" s="15" t="s">
        <v>204</v>
      </c>
      <c r="B77" s="16" t="s">
        <v>205</v>
      </c>
      <c r="C77" s="15" t="s">
        <v>44</v>
      </c>
      <c r="D77" s="15" t="s">
        <v>206</v>
      </c>
      <c r="E77" s="17" t="s">
        <v>54</v>
      </c>
      <c r="F77" s="18">
        <v>1968.94</v>
      </c>
      <c r="G77" s="18">
        <v>8.3800000000000008</v>
      </c>
      <c r="H77" s="18">
        <f t="shared" si="7"/>
        <v>10.85</v>
      </c>
      <c r="I77" s="18">
        <f t="shared" si="8"/>
        <v>21362.999</v>
      </c>
      <c r="J77" s="25">
        <f t="shared" ref="J77:J84" si="11">+(I77/$F$345)</f>
        <v>1.0598059639465572E-2</v>
      </c>
    </row>
    <row r="78" spans="1:10" s="19" customFormat="1" ht="39" customHeight="1" x14ac:dyDescent="0.2">
      <c r="A78" s="15" t="s">
        <v>207</v>
      </c>
      <c r="B78" s="16" t="s">
        <v>208</v>
      </c>
      <c r="C78" s="15" t="s">
        <v>44</v>
      </c>
      <c r="D78" s="15" t="s">
        <v>209</v>
      </c>
      <c r="E78" s="17" t="s">
        <v>54</v>
      </c>
      <c r="F78" s="18">
        <v>1644.71</v>
      </c>
      <c r="G78" s="18">
        <v>31.63</v>
      </c>
      <c r="H78" s="18">
        <f t="shared" si="7"/>
        <v>40.950000000000003</v>
      </c>
      <c r="I78" s="18">
        <f t="shared" si="8"/>
        <v>67350.874500000005</v>
      </c>
      <c r="J78" s="25">
        <f t="shared" si="11"/>
        <v>3.3412377387704841E-2</v>
      </c>
    </row>
    <row r="79" spans="1:10" s="19" customFormat="1" ht="26.1" customHeight="1" x14ac:dyDescent="0.2">
      <c r="A79" s="15" t="s">
        <v>210</v>
      </c>
      <c r="B79" s="16" t="s">
        <v>211</v>
      </c>
      <c r="C79" s="15" t="s">
        <v>44</v>
      </c>
      <c r="D79" s="15" t="s">
        <v>212</v>
      </c>
      <c r="E79" s="17" t="s">
        <v>54</v>
      </c>
      <c r="F79" s="18">
        <v>876.55</v>
      </c>
      <c r="G79" s="18">
        <v>19.12</v>
      </c>
      <c r="H79" s="18">
        <f t="shared" si="7"/>
        <v>24.75</v>
      </c>
      <c r="I79" s="18">
        <f t="shared" si="8"/>
        <v>21694.612499999999</v>
      </c>
      <c r="J79" s="25">
        <f t="shared" si="11"/>
        <v>1.0762571169436243E-2</v>
      </c>
    </row>
    <row r="80" spans="1:10" s="19" customFormat="1" ht="39" customHeight="1" x14ac:dyDescent="0.2">
      <c r="A80" s="15" t="s">
        <v>213</v>
      </c>
      <c r="B80" s="16" t="s">
        <v>214</v>
      </c>
      <c r="C80" s="15" t="s">
        <v>44</v>
      </c>
      <c r="D80" s="15" t="s">
        <v>215</v>
      </c>
      <c r="E80" s="17" t="s">
        <v>54</v>
      </c>
      <c r="F80" s="18">
        <v>1644.71</v>
      </c>
      <c r="G80" s="18">
        <v>14.14</v>
      </c>
      <c r="H80" s="18">
        <f t="shared" si="7"/>
        <v>18.309999999999999</v>
      </c>
      <c r="I80" s="18">
        <f t="shared" si="8"/>
        <v>30114.640099999997</v>
      </c>
      <c r="J80" s="25">
        <f t="shared" si="11"/>
        <v>1.4939697923537863E-2</v>
      </c>
    </row>
    <row r="81" spans="1:11" s="19" customFormat="1" ht="26.1" customHeight="1" x14ac:dyDescent="0.2">
      <c r="A81" s="15" t="s">
        <v>216</v>
      </c>
      <c r="B81" s="16" t="s">
        <v>217</v>
      </c>
      <c r="C81" s="15" t="s">
        <v>44</v>
      </c>
      <c r="D81" s="15" t="s">
        <v>218</v>
      </c>
      <c r="E81" s="17" t="s">
        <v>54</v>
      </c>
      <c r="F81" s="18">
        <v>708.81</v>
      </c>
      <c r="G81" s="18">
        <v>26.35</v>
      </c>
      <c r="H81" s="18">
        <f t="shared" si="7"/>
        <v>34.11</v>
      </c>
      <c r="I81" s="18">
        <f t="shared" si="8"/>
        <v>24177.509099999999</v>
      </c>
      <c r="J81" s="25">
        <f t="shared" si="11"/>
        <v>1.1994321741789229E-2</v>
      </c>
    </row>
    <row r="82" spans="1:11" s="19" customFormat="1" ht="26.1" customHeight="1" x14ac:dyDescent="0.2">
      <c r="A82" s="15" t="s">
        <v>219</v>
      </c>
      <c r="B82" s="16" t="s">
        <v>220</v>
      </c>
      <c r="C82" s="15" t="s">
        <v>44</v>
      </c>
      <c r="D82" s="15" t="s">
        <v>221</v>
      </c>
      <c r="E82" s="17" t="s">
        <v>54</v>
      </c>
      <c r="F82" s="18">
        <v>324.23</v>
      </c>
      <c r="G82" s="18">
        <v>29.76</v>
      </c>
      <c r="H82" s="18">
        <f t="shared" si="7"/>
        <v>38.53</v>
      </c>
      <c r="I82" s="18">
        <f t="shared" si="8"/>
        <v>12492.581900000001</v>
      </c>
      <c r="J82" s="25">
        <f t="shared" si="11"/>
        <v>6.1974972721343174E-3</v>
      </c>
    </row>
    <row r="83" spans="1:11" s="19" customFormat="1" ht="39" customHeight="1" x14ac:dyDescent="0.2">
      <c r="A83" s="15" t="s">
        <v>222</v>
      </c>
      <c r="B83" s="16" t="s">
        <v>223</v>
      </c>
      <c r="C83" s="15" t="s">
        <v>44</v>
      </c>
      <c r="D83" s="15" t="s">
        <v>224</v>
      </c>
      <c r="E83" s="17" t="s">
        <v>54</v>
      </c>
      <c r="F83" s="18">
        <v>7.74</v>
      </c>
      <c r="G83" s="18">
        <v>87.66</v>
      </c>
      <c r="H83" s="18">
        <f t="shared" si="7"/>
        <v>113.48</v>
      </c>
      <c r="I83" s="18">
        <f t="shared" si="8"/>
        <v>878.3352000000001</v>
      </c>
      <c r="J83" s="25">
        <f t="shared" si="11"/>
        <v>4.3573698772545567E-4</v>
      </c>
    </row>
    <row r="84" spans="1:11" s="19" customFormat="1" ht="39" customHeight="1" x14ac:dyDescent="0.2">
      <c r="A84" s="15" t="s">
        <v>225</v>
      </c>
      <c r="B84" s="16" t="s">
        <v>226</v>
      </c>
      <c r="C84" s="15" t="s">
        <v>44</v>
      </c>
      <c r="D84" s="15" t="s">
        <v>227</v>
      </c>
      <c r="E84" s="17" t="s">
        <v>54</v>
      </c>
      <c r="F84" s="18">
        <v>316.49</v>
      </c>
      <c r="G84" s="18">
        <v>81.94</v>
      </c>
      <c r="H84" s="18">
        <f t="shared" si="7"/>
        <v>106.08</v>
      </c>
      <c r="I84" s="18">
        <f t="shared" si="8"/>
        <v>33573.2592</v>
      </c>
      <c r="J84" s="25">
        <f t="shared" si="11"/>
        <v>1.6655498757119084E-2</v>
      </c>
    </row>
    <row r="85" spans="1:11" ht="24" customHeight="1" x14ac:dyDescent="0.2">
      <c r="A85" s="6" t="s">
        <v>228</v>
      </c>
      <c r="B85" s="6"/>
      <c r="C85" s="6"/>
      <c r="D85" s="6" t="s">
        <v>229</v>
      </c>
      <c r="E85" s="6"/>
      <c r="F85" s="7"/>
      <c r="G85" s="6"/>
      <c r="H85" s="6"/>
      <c r="I85" s="7">
        <f>SUM(I86:I90)</f>
        <v>45351.292899999993</v>
      </c>
      <c r="J85" s="27">
        <f>SUM(J86:J90)</f>
        <v>2.2498512820277317E-2</v>
      </c>
    </row>
    <row r="86" spans="1:11" s="19" customFormat="1" ht="39" customHeight="1" x14ac:dyDescent="0.2">
      <c r="A86" s="15" t="s">
        <v>230</v>
      </c>
      <c r="B86" s="16" t="s">
        <v>231</v>
      </c>
      <c r="C86" s="15" t="s">
        <v>44</v>
      </c>
      <c r="D86" s="15" t="s">
        <v>232</v>
      </c>
      <c r="E86" s="17" t="s">
        <v>54</v>
      </c>
      <c r="F86" s="18">
        <v>360.77</v>
      </c>
      <c r="G86" s="18">
        <v>14.18</v>
      </c>
      <c r="H86" s="18">
        <f t="shared" si="7"/>
        <v>18.36</v>
      </c>
      <c r="I86" s="18">
        <f t="shared" si="8"/>
        <v>6623.7371999999996</v>
      </c>
      <c r="J86" s="25">
        <f>+(I86/$F$345)</f>
        <v>3.2859975269271275E-3</v>
      </c>
    </row>
    <row r="87" spans="1:11" s="19" customFormat="1" ht="39" customHeight="1" x14ac:dyDescent="0.2">
      <c r="A87" s="15" t="s">
        <v>233</v>
      </c>
      <c r="B87" s="16" t="s">
        <v>234</v>
      </c>
      <c r="C87" s="15" t="s">
        <v>44</v>
      </c>
      <c r="D87" s="15" t="s">
        <v>235</v>
      </c>
      <c r="E87" s="17" t="s">
        <v>54</v>
      </c>
      <c r="F87" s="18">
        <v>365.31</v>
      </c>
      <c r="G87" s="18">
        <v>15.6</v>
      </c>
      <c r="H87" s="18">
        <f t="shared" si="7"/>
        <v>20.2</v>
      </c>
      <c r="I87" s="18">
        <f t="shared" si="8"/>
        <v>7379.2619999999997</v>
      </c>
      <c r="J87" s="25">
        <f>+(I87/$F$345)</f>
        <v>3.6608089890020588E-3</v>
      </c>
    </row>
    <row r="88" spans="1:11" s="19" customFormat="1" ht="51.95" customHeight="1" x14ac:dyDescent="0.2">
      <c r="A88" s="15" t="s">
        <v>236</v>
      </c>
      <c r="B88" s="16" t="s">
        <v>237</v>
      </c>
      <c r="C88" s="15" t="s">
        <v>22</v>
      </c>
      <c r="D88" s="15" t="s">
        <v>238</v>
      </c>
      <c r="E88" s="17" t="s">
        <v>54</v>
      </c>
      <c r="F88" s="18">
        <v>20.440000000000001</v>
      </c>
      <c r="G88" s="18">
        <v>75.89</v>
      </c>
      <c r="H88" s="18">
        <f t="shared" si="7"/>
        <v>98.25</v>
      </c>
      <c r="I88" s="18">
        <f t="shared" si="8"/>
        <v>2008.23</v>
      </c>
      <c r="J88" s="25">
        <f>+(I88/$F$345)</f>
        <v>9.9627123091490782E-4</v>
      </c>
    </row>
    <row r="89" spans="1:11" s="19" customFormat="1" ht="51.95" customHeight="1" x14ac:dyDescent="0.2">
      <c r="A89" s="15" t="s">
        <v>239</v>
      </c>
      <c r="B89" s="16" t="s">
        <v>240</v>
      </c>
      <c r="C89" s="15" t="s">
        <v>44</v>
      </c>
      <c r="D89" s="15" t="s">
        <v>241</v>
      </c>
      <c r="E89" s="17" t="s">
        <v>54</v>
      </c>
      <c r="F89" s="18">
        <v>340.33</v>
      </c>
      <c r="G89" s="18">
        <v>66.239999999999995</v>
      </c>
      <c r="H89" s="18">
        <f t="shared" si="7"/>
        <v>85.75</v>
      </c>
      <c r="I89" s="18">
        <f t="shared" si="8"/>
        <v>29183.297499999997</v>
      </c>
      <c r="J89" s="25">
        <f>+(I89/$F$345)</f>
        <v>1.4477664272758076E-2</v>
      </c>
    </row>
    <row r="90" spans="1:11" s="19" customFormat="1" ht="26.1" customHeight="1" x14ac:dyDescent="0.2">
      <c r="A90" s="15" t="s">
        <v>242</v>
      </c>
      <c r="B90" s="16" t="s">
        <v>243</v>
      </c>
      <c r="C90" s="15" t="s">
        <v>44</v>
      </c>
      <c r="D90" s="15" t="s">
        <v>244</v>
      </c>
      <c r="E90" s="17" t="s">
        <v>54</v>
      </c>
      <c r="F90" s="18">
        <v>4.54</v>
      </c>
      <c r="G90" s="18">
        <v>26.67</v>
      </c>
      <c r="H90" s="18">
        <f t="shared" si="7"/>
        <v>34.53</v>
      </c>
      <c r="I90" s="18">
        <f t="shared" si="8"/>
        <v>156.7662</v>
      </c>
      <c r="J90" s="25">
        <f>+(I90/$F$345)</f>
        <v>7.7770800675148086E-5</v>
      </c>
    </row>
    <row r="91" spans="1:11" ht="24" customHeight="1" x14ac:dyDescent="0.2">
      <c r="A91" s="6" t="s">
        <v>245</v>
      </c>
      <c r="B91" s="6"/>
      <c r="C91" s="6"/>
      <c r="D91" s="6" t="s">
        <v>246</v>
      </c>
      <c r="E91" s="6"/>
      <c r="F91" s="7"/>
      <c r="G91" s="6"/>
      <c r="H91" s="6"/>
      <c r="I91" s="7">
        <f>SUM(I92+I101+I112)</f>
        <v>148110.45489999998</v>
      </c>
      <c r="J91" s="27">
        <f>SUM(J92+J101+J112)</f>
        <v>7.3476735839316187E-2</v>
      </c>
    </row>
    <row r="92" spans="1:11" ht="24" customHeight="1" x14ac:dyDescent="0.2">
      <c r="A92" s="6" t="s">
        <v>247</v>
      </c>
      <c r="B92" s="6"/>
      <c r="C92" s="6"/>
      <c r="D92" s="6" t="s">
        <v>248</v>
      </c>
      <c r="E92" s="6"/>
      <c r="F92" s="7"/>
      <c r="G92" s="6"/>
      <c r="H92" s="6"/>
      <c r="I92" s="7">
        <f>SUM(I93:I100)</f>
        <v>46937.962200000002</v>
      </c>
      <c r="J92" s="27">
        <f>SUM(J93:J100)</f>
        <v>2.3285650238085986E-2</v>
      </c>
      <c r="K92" t="s">
        <v>945</v>
      </c>
    </row>
    <row r="93" spans="1:11" s="19" customFormat="1" ht="39" customHeight="1" x14ac:dyDescent="0.2">
      <c r="A93" s="15" t="s">
        <v>249</v>
      </c>
      <c r="B93" s="16" t="s">
        <v>250</v>
      </c>
      <c r="C93" s="15" t="s">
        <v>44</v>
      </c>
      <c r="D93" s="15" t="s">
        <v>251</v>
      </c>
      <c r="E93" s="17" t="s">
        <v>46</v>
      </c>
      <c r="F93" s="18">
        <v>2</v>
      </c>
      <c r="G93" s="18">
        <v>849.18</v>
      </c>
      <c r="H93" s="18">
        <f t="shared" si="7"/>
        <v>1099.3499999999999</v>
      </c>
      <c r="I93" s="18">
        <f t="shared" si="8"/>
        <v>2198.6999999999998</v>
      </c>
      <c r="J93" s="25">
        <f t="shared" ref="J93:J116" si="12">+(I93/$F$345)</f>
        <v>1.0907622908793355E-3</v>
      </c>
    </row>
    <row r="94" spans="1:11" s="19" customFormat="1" ht="39" customHeight="1" x14ac:dyDescent="0.2">
      <c r="A94" s="15" t="s">
        <v>252</v>
      </c>
      <c r="B94" s="16" t="s">
        <v>253</v>
      </c>
      <c r="C94" s="15" t="s">
        <v>44</v>
      </c>
      <c r="D94" s="15" t="s">
        <v>254</v>
      </c>
      <c r="E94" s="17" t="s">
        <v>46</v>
      </c>
      <c r="F94" s="18">
        <v>16</v>
      </c>
      <c r="G94" s="18">
        <v>909.3</v>
      </c>
      <c r="H94" s="18">
        <f t="shared" si="7"/>
        <v>1177.18</v>
      </c>
      <c r="I94" s="18">
        <f t="shared" si="8"/>
        <v>18834.88</v>
      </c>
      <c r="J94" s="25">
        <f t="shared" si="12"/>
        <v>9.343874497310856E-3</v>
      </c>
    </row>
    <row r="95" spans="1:11" s="19" customFormat="1" ht="24" customHeight="1" x14ac:dyDescent="0.2">
      <c r="A95" s="15" t="s">
        <v>255</v>
      </c>
      <c r="B95" s="16">
        <v>110478</v>
      </c>
      <c r="C95" s="15" t="s">
        <v>256</v>
      </c>
      <c r="D95" s="15" t="s">
        <v>257</v>
      </c>
      <c r="E95" s="17" t="s">
        <v>46</v>
      </c>
      <c r="F95" s="18">
        <v>4</v>
      </c>
      <c r="G95" s="18">
        <v>2039.34</v>
      </c>
      <c r="H95" s="18">
        <f t="shared" ref="H95:H158" si="13">ROUND(G95+(G95*$H$3),2)</f>
        <v>2640.13</v>
      </c>
      <c r="I95" s="18">
        <f t="shared" si="8"/>
        <v>10560.52</v>
      </c>
      <c r="J95" s="25">
        <f t="shared" si="12"/>
        <v>5.2390125929308411E-3</v>
      </c>
    </row>
    <row r="96" spans="1:11" s="19" customFormat="1" ht="51.95" customHeight="1" x14ac:dyDescent="0.2">
      <c r="A96" s="15" t="s">
        <v>258</v>
      </c>
      <c r="B96" s="16" t="s">
        <v>259</v>
      </c>
      <c r="C96" s="15" t="s">
        <v>22</v>
      </c>
      <c r="D96" s="15" t="s">
        <v>260</v>
      </c>
      <c r="E96" s="17" t="s">
        <v>46</v>
      </c>
      <c r="F96" s="18">
        <v>2</v>
      </c>
      <c r="G96" s="18">
        <v>1330.44</v>
      </c>
      <c r="H96" s="18">
        <f t="shared" si="13"/>
        <v>1722.39</v>
      </c>
      <c r="I96" s="18">
        <f t="shared" si="8"/>
        <v>3444.78</v>
      </c>
      <c r="J96" s="25">
        <f t="shared" si="12"/>
        <v>1.7089353365058069E-3</v>
      </c>
    </row>
    <row r="97" spans="1:10" s="19" customFormat="1" ht="51.95" customHeight="1" x14ac:dyDescent="0.2">
      <c r="A97" s="15" t="s">
        <v>261</v>
      </c>
      <c r="B97" s="16" t="s">
        <v>262</v>
      </c>
      <c r="C97" s="15" t="s">
        <v>151</v>
      </c>
      <c r="D97" s="15" t="s">
        <v>263</v>
      </c>
      <c r="E97" s="17" t="s">
        <v>46</v>
      </c>
      <c r="F97" s="18">
        <v>2</v>
      </c>
      <c r="G97" s="26">
        <v>783.45</v>
      </c>
      <c r="H97" s="18">
        <f t="shared" si="13"/>
        <v>1014.25</v>
      </c>
      <c r="I97" s="18">
        <f t="shared" si="8"/>
        <v>2028.5</v>
      </c>
      <c r="J97" s="25">
        <f t="shared" si="12"/>
        <v>1.0063270601031211E-3</v>
      </c>
    </row>
    <row r="98" spans="1:10" s="19" customFormat="1" ht="26.1" customHeight="1" x14ac:dyDescent="0.2">
      <c r="A98" s="15" t="s">
        <v>264</v>
      </c>
      <c r="B98" s="16" t="s">
        <v>265</v>
      </c>
      <c r="C98" s="15" t="s">
        <v>151</v>
      </c>
      <c r="D98" s="15" t="s">
        <v>266</v>
      </c>
      <c r="E98" s="17" t="s">
        <v>46</v>
      </c>
      <c r="F98" s="18">
        <v>3</v>
      </c>
      <c r="G98" s="26">
        <v>1243.8699999999999</v>
      </c>
      <c r="H98" s="18">
        <f t="shared" si="13"/>
        <v>1610.31</v>
      </c>
      <c r="I98" s="18">
        <f t="shared" si="8"/>
        <v>4830.93</v>
      </c>
      <c r="J98" s="25">
        <f t="shared" si="12"/>
        <v>2.3965962950278385E-3</v>
      </c>
    </row>
    <row r="99" spans="1:10" s="19" customFormat="1" ht="51.95" customHeight="1" x14ac:dyDescent="0.2">
      <c r="A99" s="15" t="s">
        <v>267</v>
      </c>
      <c r="B99" s="16" t="s">
        <v>262</v>
      </c>
      <c r="C99" s="15" t="s">
        <v>151</v>
      </c>
      <c r="D99" s="15" t="s">
        <v>268</v>
      </c>
      <c r="E99" s="17" t="s">
        <v>46</v>
      </c>
      <c r="F99" s="18">
        <v>2</v>
      </c>
      <c r="G99" s="26">
        <v>783.45</v>
      </c>
      <c r="H99" s="18">
        <f t="shared" si="13"/>
        <v>1014.25</v>
      </c>
      <c r="I99" s="18">
        <f t="shared" ref="I99:I161" si="14">PRODUCT(F99*H99)</f>
        <v>2028.5</v>
      </c>
      <c r="J99" s="25">
        <f t="shared" si="12"/>
        <v>1.0063270601031211E-3</v>
      </c>
    </row>
    <row r="100" spans="1:10" s="19" customFormat="1" ht="39" customHeight="1" x14ac:dyDescent="0.2">
      <c r="A100" s="15" t="s">
        <v>269</v>
      </c>
      <c r="B100" s="16" t="s">
        <v>270</v>
      </c>
      <c r="C100" s="15" t="s">
        <v>44</v>
      </c>
      <c r="D100" s="15" t="s">
        <v>271</v>
      </c>
      <c r="E100" s="17" t="s">
        <v>54</v>
      </c>
      <c r="F100" s="18">
        <v>97.86</v>
      </c>
      <c r="G100" s="18">
        <v>23.77</v>
      </c>
      <c r="H100" s="18">
        <f t="shared" si="13"/>
        <v>30.77</v>
      </c>
      <c r="I100" s="18">
        <f t="shared" si="14"/>
        <v>3011.1522</v>
      </c>
      <c r="J100" s="25">
        <f t="shared" si="12"/>
        <v>1.4938151052250653E-3</v>
      </c>
    </row>
    <row r="101" spans="1:10" ht="24" customHeight="1" x14ac:dyDescent="0.2">
      <c r="A101" s="6" t="s">
        <v>272</v>
      </c>
      <c r="B101" s="6"/>
      <c r="C101" s="6"/>
      <c r="D101" s="6" t="s">
        <v>273</v>
      </c>
      <c r="E101" s="6"/>
      <c r="F101" s="7"/>
      <c r="G101" s="6"/>
      <c r="H101" s="6"/>
      <c r="I101" s="7">
        <f>SUM(I102:I111)</f>
        <v>71873.079099999988</v>
      </c>
      <c r="J101" s="27">
        <f t="shared" si="12"/>
        <v>3.5655816806143485E-2</v>
      </c>
    </row>
    <row r="102" spans="1:10" s="19" customFormat="1" ht="65.099999999999994" customHeight="1" x14ac:dyDescent="0.2">
      <c r="A102" s="15" t="s">
        <v>274</v>
      </c>
      <c r="B102" s="16" t="s">
        <v>275</v>
      </c>
      <c r="C102" s="15" t="s">
        <v>44</v>
      </c>
      <c r="D102" s="15" t="s">
        <v>276</v>
      </c>
      <c r="E102" s="17" t="s">
        <v>54</v>
      </c>
      <c r="F102" s="18">
        <v>12</v>
      </c>
      <c r="G102" s="18">
        <v>1005.06</v>
      </c>
      <c r="H102" s="18">
        <f t="shared" si="13"/>
        <v>1301.1500000000001</v>
      </c>
      <c r="I102" s="18">
        <f t="shared" si="14"/>
        <v>15613.800000000001</v>
      </c>
      <c r="J102" s="25">
        <f t="shared" si="12"/>
        <v>7.7459154306325417E-3</v>
      </c>
    </row>
    <row r="103" spans="1:10" s="19" customFormat="1" ht="39" customHeight="1" x14ac:dyDescent="0.2">
      <c r="A103" s="15" t="s">
        <v>277</v>
      </c>
      <c r="B103" s="16" t="s">
        <v>278</v>
      </c>
      <c r="C103" s="15" t="s">
        <v>200</v>
      </c>
      <c r="D103" s="15" t="s">
        <v>279</v>
      </c>
      <c r="E103" s="17" t="s">
        <v>54</v>
      </c>
      <c r="F103" s="18">
        <v>12.6</v>
      </c>
      <c r="G103" s="18">
        <v>668.81</v>
      </c>
      <c r="H103" s="18">
        <f t="shared" si="13"/>
        <v>865.84</v>
      </c>
      <c r="I103" s="18">
        <f t="shared" si="14"/>
        <v>10909.584000000001</v>
      </c>
      <c r="J103" s="25">
        <f t="shared" si="12"/>
        <v>5.4121812145270136E-3</v>
      </c>
    </row>
    <row r="104" spans="1:10" s="19" customFormat="1" ht="51.95" customHeight="1" x14ac:dyDescent="0.2">
      <c r="A104" s="15" t="s">
        <v>280</v>
      </c>
      <c r="B104" s="16" t="s">
        <v>281</v>
      </c>
      <c r="C104" s="15" t="s">
        <v>22</v>
      </c>
      <c r="D104" s="15" t="s">
        <v>282</v>
      </c>
      <c r="E104" s="17" t="s">
        <v>54</v>
      </c>
      <c r="F104" s="18">
        <v>27.8</v>
      </c>
      <c r="G104" s="18">
        <v>917.2</v>
      </c>
      <c r="H104" s="18">
        <f t="shared" si="13"/>
        <v>1187.4100000000001</v>
      </c>
      <c r="I104" s="18">
        <f t="shared" si="14"/>
        <v>33009.998</v>
      </c>
      <c r="J104" s="25">
        <f t="shared" si="12"/>
        <v>1.6376068149543951E-2</v>
      </c>
    </row>
    <row r="105" spans="1:10" s="19" customFormat="1" ht="24" customHeight="1" x14ac:dyDescent="0.2">
      <c r="A105" s="15" t="s">
        <v>283</v>
      </c>
      <c r="B105" s="16" t="s">
        <v>284</v>
      </c>
      <c r="C105" s="15" t="s">
        <v>44</v>
      </c>
      <c r="D105" s="15" t="s">
        <v>285</v>
      </c>
      <c r="E105" s="17" t="s">
        <v>54</v>
      </c>
      <c r="F105" s="18">
        <v>9.75</v>
      </c>
      <c r="G105" s="18">
        <v>237.47</v>
      </c>
      <c r="H105" s="18">
        <f t="shared" si="13"/>
        <v>307.43</v>
      </c>
      <c r="I105" s="18">
        <f t="shared" si="14"/>
        <v>2997.4425000000001</v>
      </c>
      <c r="J105" s="25">
        <f t="shared" si="12"/>
        <v>1.4870138027375643E-3</v>
      </c>
    </row>
    <row r="106" spans="1:10" s="19" customFormat="1" ht="39" customHeight="1" x14ac:dyDescent="0.2">
      <c r="A106" s="15" t="s">
        <v>286</v>
      </c>
      <c r="B106" s="16" t="s">
        <v>287</v>
      </c>
      <c r="C106" s="15" t="s">
        <v>151</v>
      </c>
      <c r="D106" s="15" t="s">
        <v>288</v>
      </c>
      <c r="E106" s="17" t="s">
        <v>54</v>
      </c>
      <c r="F106" s="18">
        <v>6</v>
      </c>
      <c r="G106" s="18">
        <v>263.87</v>
      </c>
      <c r="H106" s="18">
        <f t="shared" si="13"/>
        <v>341.61</v>
      </c>
      <c r="I106" s="18">
        <f t="shared" si="14"/>
        <v>2049.66</v>
      </c>
      <c r="J106" s="25">
        <f t="shared" si="12"/>
        <v>1.0168244131185421E-3</v>
      </c>
    </row>
    <row r="107" spans="1:10" s="19" customFormat="1" ht="26.1" customHeight="1" x14ac:dyDescent="0.2">
      <c r="A107" s="15" t="s">
        <v>289</v>
      </c>
      <c r="B107" s="16" t="s">
        <v>290</v>
      </c>
      <c r="C107" s="15" t="s">
        <v>151</v>
      </c>
      <c r="D107" s="15" t="s">
        <v>291</v>
      </c>
      <c r="E107" s="17" t="s">
        <v>54</v>
      </c>
      <c r="F107" s="18">
        <v>0.8</v>
      </c>
      <c r="G107" s="18">
        <v>289.17</v>
      </c>
      <c r="H107" s="18">
        <f t="shared" si="13"/>
        <v>374.36</v>
      </c>
      <c r="I107" s="18">
        <f t="shared" si="14"/>
        <v>299.488</v>
      </c>
      <c r="J107" s="25">
        <f t="shared" si="12"/>
        <v>1.4857425613811363E-4</v>
      </c>
    </row>
    <row r="108" spans="1:10" s="19" customFormat="1" ht="26.1" customHeight="1" x14ac:dyDescent="0.2">
      <c r="A108" s="15" t="s">
        <v>292</v>
      </c>
      <c r="B108" s="16" t="s">
        <v>293</v>
      </c>
      <c r="C108" s="15" t="s">
        <v>44</v>
      </c>
      <c r="D108" s="15" t="s">
        <v>294</v>
      </c>
      <c r="E108" s="17" t="s">
        <v>54</v>
      </c>
      <c r="F108" s="18">
        <v>0.8</v>
      </c>
      <c r="G108" s="18">
        <v>376.95</v>
      </c>
      <c r="H108" s="18">
        <f t="shared" si="13"/>
        <v>488</v>
      </c>
      <c r="I108" s="18">
        <f t="shared" si="14"/>
        <v>390.40000000000003</v>
      </c>
      <c r="J108" s="25">
        <f t="shared" si="12"/>
        <v>1.9367517094614665E-4</v>
      </c>
    </row>
    <row r="109" spans="1:10" s="19" customFormat="1" ht="24" customHeight="1" x14ac:dyDescent="0.2">
      <c r="A109" s="15" t="s">
        <v>295</v>
      </c>
      <c r="B109" s="16" t="s">
        <v>296</v>
      </c>
      <c r="C109" s="15" t="s">
        <v>44</v>
      </c>
      <c r="D109" s="15" t="s">
        <v>297</v>
      </c>
      <c r="E109" s="17" t="s">
        <v>54</v>
      </c>
      <c r="F109" s="18">
        <v>6.3</v>
      </c>
      <c r="G109" s="18">
        <v>353.45</v>
      </c>
      <c r="H109" s="18">
        <f t="shared" si="13"/>
        <v>457.58</v>
      </c>
      <c r="I109" s="18">
        <f t="shared" si="14"/>
        <v>2882.7539999999999</v>
      </c>
      <c r="J109" s="25">
        <f t="shared" si="12"/>
        <v>1.4301175044715367E-3</v>
      </c>
    </row>
    <row r="110" spans="1:10" s="19" customFormat="1" ht="24" customHeight="1" x14ac:dyDescent="0.2">
      <c r="A110" s="15" t="s">
        <v>298</v>
      </c>
      <c r="B110" s="16" t="s">
        <v>299</v>
      </c>
      <c r="C110" s="15" t="s">
        <v>44</v>
      </c>
      <c r="D110" s="15" t="s">
        <v>300</v>
      </c>
      <c r="E110" s="17" t="s">
        <v>54</v>
      </c>
      <c r="F110" s="18">
        <v>2.1</v>
      </c>
      <c r="G110" s="18">
        <v>105.94</v>
      </c>
      <c r="H110" s="18">
        <f t="shared" si="13"/>
        <v>137.15</v>
      </c>
      <c r="I110" s="18">
        <f t="shared" si="14"/>
        <v>288.01500000000004</v>
      </c>
      <c r="J110" s="25">
        <f t="shared" si="12"/>
        <v>1.4288256752063123E-4</v>
      </c>
    </row>
    <row r="111" spans="1:10" s="19" customFormat="1" ht="39" customHeight="1" x14ac:dyDescent="0.2">
      <c r="A111" s="15" t="s">
        <v>301</v>
      </c>
      <c r="B111" s="16" t="s">
        <v>302</v>
      </c>
      <c r="C111" s="15" t="s">
        <v>151</v>
      </c>
      <c r="D111" s="15" t="s">
        <v>303</v>
      </c>
      <c r="E111" s="17" t="s">
        <v>54</v>
      </c>
      <c r="F111" s="18">
        <v>7.56</v>
      </c>
      <c r="G111" s="18">
        <v>350.66</v>
      </c>
      <c r="H111" s="18">
        <f t="shared" si="13"/>
        <v>453.96</v>
      </c>
      <c r="I111" s="18">
        <f t="shared" si="14"/>
        <v>3431.9375999999997</v>
      </c>
      <c r="J111" s="25">
        <f t="shared" si="12"/>
        <v>1.7025642965074492E-3</v>
      </c>
    </row>
    <row r="112" spans="1:10" ht="24" customHeight="1" x14ac:dyDescent="0.2">
      <c r="A112" s="6" t="s">
        <v>304</v>
      </c>
      <c r="B112" s="6"/>
      <c r="C112" s="6"/>
      <c r="D112" s="6" t="s">
        <v>305</v>
      </c>
      <c r="E112" s="6"/>
      <c r="F112" s="7"/>
      <c r="G112" s="6"/>
      <c r="H112" s="6"/>
      <c r="I112" s="7">
        <f>SUM(I113:I116)</f>
        <v>29299.4136</v>
      </c>
      <c r="J112" s="27">
        <f t="shared" si="12"/>
        <v>1.4535268795086714E-2</v>
      </c>
    </row>
    <row r="113" spans="1:11" s="19" customFormat="1" ht="39" customHeight="1" x14ac:dyDescent="0.2">
      <c r="A113" s="15" t="s">
        <v>306</v>
      </c>
      <c r="B113" s="16" t="s">
        <v>307</v>
      </c>
      <c r="C113" s="15" t="s">
        <v>22</v>
      </c>
      <c r="D113" s="15" t="s">
        <v>308</v>
      </c>
      <c r="E113" s="17" t="s">
        <v>46</v>
      </c>
      <c r="F113" s="18">
        <v>1</v>
      </c>
      <c r="G113" s="18">
        <v>2153.65</v>
      </c>
      <c r="H113" s="18">
        <f t="shared" si="13"/>
        <v>2788.12</v>
      </c>
      <c r="I113" s="18">
        <f t="shared" si="14"/>
        <v>2788.12</v>
      </c>
      <c r="J113" s="25">
        <f t="shared" si="12"/>
        <v>1.3831701270962354E-3</v>
      </c>
      <c r="K113" s="29"/>
    </row>
    <row r="114" spans="1:11" s="19" customFormat="1" ht="39" customHeight="1" x14ac:dyDescent="0.2">
      <c r="A114" s="15" t="s">
        <v>309</v>
      </c>
      <c r="B114" s="16" t="s">
        <v>310</v>
      </c>
      <c r="C114" s="15" t="s">
        <v>22</v>
      </c>
      <c r="D114" s="15" t="s">
        <v>311</v>
      </c>
      <c r="E114" s="17" t="s">
        <v>46</v>
      </c>
      <c r="F114" s="18">
        <v>1</v>
      </c>
      <c r="G114" s="18">
        <v>2653.65</v>
      </c>
      <c r="H114" s="18">
        <f t="shared" si="13"/>
        <v>3435.42</v>
      </c>
      <c r="I114" s="18">
        <f t="shared" si="14"/>
        <v>3435.42</v>
      </c>
      <c r="J114" s="25">
        <f t="shared" si="12"/>
        <v>1.7042918949073029E-3</v>
      </c>
    </row>
    <row r="115" spans="1:11" s="19" customFormat="1" ht="39" customHeight="1" x14ac:dyDescent="0.2">
      <c r="A115" s="15" t="s">
        <v>312</v>
      </c>
      <c r="B115" s="16" t="s">
        <v>313</v>
      </c>
      <c r="C115" s="15" t="s">
        <v>314</v>
      </c>
      <c r="D115" s="15" t="s">
        <v>959</v>
      </c>
      <c r="E115" s="17" t="s">
        <v>54</v>
      </c>
      <c r="F115" s="18">
        <v>15.12</v>
      </c>
      <c r="G115" s="18">
        <v>1170</v>
      </c>
      <c r="H115" s="18">
        <f t="shared" si="13"/>
        <v>1514.68</v>
      </c>
      <c r="I115" s="18">
        <f t="shared" si="14"/>
        <v>22901.961599999999</v>
      </c>
      <c r="J115" s="25">
        <f t="shared" si="12"/>
        <v>1.1361530040681571E-2</v>
      </c>
    </row>
    <row r="116" spans="1:11" s="19" customFormat="1" ht="51.95" customHeight="1" x14ac:dyDescent="0.2">
      <c r="A116" s="15" t="s">
        <v>315</v>
      </c>
      <c r="B116" s="16" t="s">
        <v>316</v>
      </c>
      <c r="C116" s="15" t="s">
        <v>44</v>
      </c>
      <c r="D116" s="15" t="s">
        <v>317</v>
      </c>
      <c r="E116" s="17" t="s">
        <v>54</v>
      </c>
      <c r="F116" s="18">
        <v>0.8</v>
      </c>
      <c r="G116" s="18">
        <v>167.92</v>
      </c>
      <c r="H116" s="18">
        <f t="shared" si="13"/>
        <v>217.39</v>
      </c>
      <c r="I116" s="18">
        <f t="shared" si="14"/>
        <v>173.91200000000001</v>
      </c>
      <c r="J116" s="25">
        <f t="shared" si="12"/>
        <v>8.6276732401604125E-5</v>
      </c>
    </row>
    <row r="117" spans="1:11" ht="24" customHeight="1" x14ac:dyDescent="0.2">
      <c r="A117" s="6" t="s">
        <v>318</v>
      </c>
      <c r="B117" s="6"/>
      <c r="C117" s="6"/>
      <c r="D117" s="6" t="s">
        <v>319</v>
      </c>
      <c r="E117" s="6"/>
      <c r="F117" s="7"/>
      <c r="G117" s="6"/>
      <c r="H117" s="6"/>
      <c r="I117" s="7">
        <f>SUM(I118+I121+I159+I162+I171)</f>
        <v>191031.50260000001</v>
      </c>
      <c r="J117" s="27">
        <f>SUM(J118+J121+J159+J162+J171)</f>
        <v>9.476961814076397E-2</v>
      </c>
    </row>
    <row r="118" spans="1:11" ht="24" customHeight="1" x14ac:dyDescent="0.2">
      <c r="A118" s="6" t="s">
        <v>320</v>
      </c>
      <c r="B118" s="6"/>
      <c r="C118" s="6"/>
      <c r="D118" s="6" t="s">
        <v>321</v>
      </c>
      <c r="E118" s="6"/>
      <c r="F118" s="7"/>
      <c r="G118" s="6"/>
      <c r="H118" s="6"/>
      <c r="I118" s="7">
        <f>SUM(I119:I120)</f>
        <v>11647.46</v>
      </c>
      <c r="J118" s="27">
        <f>SUM(J119:J120)</f>
        <v>5.7782372094989879E-3</v>
      </c>
    </row>
    <row r="119" spans="1:11" s="19" customFormat="1" ht="65.099999999999994" customHeight="1" x14ac:dyDescent="0.2">
      <c r="A119" s="15" t="s">
        <v>322</v>
      </c>
      <c r="B119" s="16" t="s">
        <v>323</v>
      </c>
      <c r="C119" s="15" t="s">
        <v>44</v>
      </c>
      <c r="D119" s="15" t="s">
        <v>324</v>
      </c>
      <c r="E119" s="17" t="s">
        <v>46</v>
      </c>
      <c r="F119" s="18">
        <v>1</v>
      </c>
      <c r="G119" s="18">
        <v>7603.04</v>
      </c>
      <c r="H119" s="18">
        <f t="shared" si="13"/>
        <v>9842.9</v>
      </c>
      <c r="I119" s="18">
        <f t="shared" si="14"/>
        <v>9842.9</v>
      </c>
      <c r="J119" s="25">
        <f>+(I119/$F$345)</f>
        <v>4.8830054818284488E-3</v>
      </c>
    </row>
    <row r="120" spans="1:11" s="19" customFormat="1" ht="78" customHeight="1" x14ac:dyDescent="0.2">
      <c r="A120" s="15" t="s">
        <v>325</v>
      </c>
      <c r="B120" s="16" t="s">
        <v>326</v>
      </c>
      <c r="C120" s="15" t="s">
        <v>44</v>
      </c>
      <c r="D120" s="15" t="s">
        <v>327</v>
      </c>
      <c r="E120" s="17" t="s">
        <v>46</v>
      </c>
      <c r="F120" s="18">
        <v>2</v>
      </c>
      <c r="G120" s="18">
        <v>696.96</v>
      </c>
      <c r="H120" s="18">
        <f t="shared" si="13"/>
        <v>902.28</v>
      </c>
      <c r="I120" s="18">
        <f t="shared" si="14"/>
        <v>1804.56</v>
      </c>
      <c r="J120" s="25">
        <f>+(I120/$F$345)</f>
        <v>8.9523172767053876E-4</v>
      </c>
    </row>
    <row r="121" spans="1:11" ht="24" customHeight="1" x14ac:dyDescent="0.2">
      <c r="A121" s="6" t="s">
        <v>328</v>
      </c>
      <c r="B121" s="6"/>
      <c r="C121" s="6"/>
      <c r="D121" s="6" t="s">
        <v>329</v>
      </c>
      <c r="E121" s="6"/>
      <c r="F121" s="7"/>
      <c r="G121" s="6"/>
      <c r="H121" s="6"/>
      <c r="I121" s="7">
        <f>SUM(I122:I158)</f>
        <v>125934.90540000002</v>
      </c>
      <c r="J121" s="27">
        <f>SUM(J122:J158)</f>
        <v>6.2475574619446229E-2</v>
      </c>
    </row>
    <row r="122" spans="1:11" s="19" customFormat="1" ht="39" customHeight="1" x14ac:dyDescent="0.2">
      <c r="A122" s="15" t="s">
        <v>330</v>
      </c>
      <c r="B122" s="16" t="s">
        <v>331</v>
      </c>
      <c r="C122" s="15" t="s">
        <v>44</v>
      </c>
      <c r="D122" s="15" t="s">
        <v>332</v>
      </c>
      <c r="E122" s="17" t="s">
        <v>46</v>
      </c>
      <c r="F122" s="18">
        <v>75</v>
      </c>
      <c r="G122" s="18">
        <v>401.14</v>
      </c>
      <c r="H122" s="18">
        <f t="shared" si="13"/>
        <v>519.32000000000005</v>
      </c>
      <c r="I122" s="18">
        <f t="shared" si="14"/>
        <v>38949.000000000007</v>
      </c>
      <c r="J122" s="25">
        <f t="shared" ref="J122:J153" si="15">+(I122/$F$345)</f>
        <v>1.9322372523518101E-2</v>
      </c>
    </row>
    <row r="123" spans="1:11" s="19" customFormat="1" ht="51.95" customHeight="1" x14ac:dyDescent="0.2">
      <c r="A123" s="15" t="s">
        <v>333</v>
      </c>
      <c r="B123" s="16" t="s">
        <v>334</v>
      </c>
      <c r="C123" s="15" t="s">
        <v>44</v>
      </c>
      <c r="D123" s="15" t="s">
        <v>335</v>
      </c>
      <c r="E123" s="17" t="s">
        <v>46</v>
      </c>
      <c r="F123" s="18">
        <v>2</v>
      </c>
      <c r="G123" s="18">
        <v>170.81</v>
      </c>
      <c r="H123" s="18">
        <f t="shared" si="13"/>
        <v>221.13</v>
      </c>
      <c r="I123" s="18">
        <f t="shared" si="14"/>
        <v>442.26</v>
      </c>
      <c r="J123" s="25">
        <f t="shared" si="15"/>
        <v>2.1940261552931046E-4</v>
      </c>
    </row>
    <row r="124" spans="1:11" s="19" customFormat="1" ht="51.95" customHeight="1" x14ac:dyDescent="0.2">
      <c r="A124" s="15" t="s">
        <v>336</v>
      </c>
      <c r="B124" s="16" t="s">
        <v>337</v>
      </c>
      <c r="C124" s="15" t="s">
        <v>44</v>
      </c>
      <c r="D124" s="15" t="s">
        <v>338</v>
      </c>
      <c r="E124" s="17" t="s">
        <v>46</v>
      </c>
      <c r="F124" s="18">
        <v>15</v>
      </c>
      <c r="G124" s="18">
        <v>66.58</v>
      </c>
      <c r="H124" s="18">
        <f t="shared" si="13"/>
        <v>86.19</v>
      </c>
      <c r="I124" s="18">
        <f t="shared" si="14"/>
        <v>1292.8499999999999</v>
      </c>
      <c r="J124" s="25">
        <f t="shared" si="15"/>
        <v>6.4137537079335459E-4</v>
      </c>
    </row>
    <row r="125" spans="1:11" s="19" customFormat="1" ht="39" customHeight="1" x14ac:dyDescent="0.2">
      <c r="A125" s="15" t="s">
        <v>339</v>
      </c>
      <c r="B125" s="16" t="s">
        <v>340</v>
      </c>
      <c r="C125" s="15" t="s">
        <v>44</v>
      </c>
      <c r="D125" s="15" t="s">
        <v>341</v>
      </c>
      <c r="E125" s="17" t="s">
        <v>46</v>
      </c>
      <c r="F125" s="18">
        <v>2</v>
      </c>
      <c r="G125" s="18">
        <v>505.65</v>
      </c>
      <c r="H125" s="18">
        <f t="shared" si="13"/>
        <v>654.61</v>
      </c>
      <c r="I125" s="18">
        <f t="shared" si="14"/>
        <v>1309.22</v>
      </c>
      <c r="J125" s="25">
        <f t="shared" si="15"/>
        <v>6.4949643264885777E-4</v>
      </c>
    </row>
    <row r="126" spans="1:11" s="19" customFormat="1" ht="26.1" customHeight="1" x14ac:dyDescent="0.2">
      <c r="A126" s="15" t="s">
        <v>342</v>
      </c>
      <c r="B126" s="16" t="s">
        <v>343</v>
      </c>
      <c r="C126" s="15" t="s">
        <v>44</v>
      </c>
      <c r="D126" s="15" t="s">
        <v>344</v>
      </c>
      <c r="E126" s="17" t="s">
        <v>46</v>
      </c>
      <c r="F126" s="18">
        <v>2</v>
      </c>
      <c r="G126" s="18">
        <v>41.44</v>
      </c>
      <c r="H126" s="18">
        <f t="shared" si="13"/>
        <v>53.65</v>
      </c>
      <c r="I126" s="18">
        <f t="shared" si="14"/>
        <v>107.3</v>
      </c>
      <c r="J126" s="25">
        <f t="shared" si="15"/>
        <v>5.323090635891786E-5</v>
      </c>
    </row>
    <row r="127" spans="1:11" s="19" customFormat="1" ht="129.94999999999999" customHeight="1" x14ac:dyDescent="0.2">
      <c r="A127" s="15" t="s">
        <v>345</v>
      </c>
      <c r="B127" s="16" t="s">
        <v>346</v>
      </c>
      <c r="C127" s="15" t="s">
        <v>44</v>
      </c>
      <c r="D127" s="15" t="s">
        <v>347</v>
      </c>
      <c r="E127" s="17" t="s">
        <v>348</v>
      </c>
      <c r="F127" s="18">
        <v>27</v>
      </c>
      <c r="G127" s="18">
        <v>227.7</v>
      </c>
      <c r="H127" s="18">
        <f t="shared" si="13"/>
        <v>294.77999999999997</v>
      </c>
      <c r="I127" s="18">
        <f t="shared" si="14"/>
        <v>7959.0599999999995</v>
      </c>
      <c r="J127" s="25">
        <f t="shared" si="15"/>
        <v>3.948443406943232E-3</v>
      </c>
    </row>
    <row r="128" spans="1:11" s="19" customFormat="1" ht="129.94999999999999" customHeight="1" x14ac:dyDescent="0.2">
      <c r="A128" s="15" t="s">
        <v>349</v>
      </c>
      <c r="B128" s="16" t="s">
        <v>350</v>
      </c>
      <c r="C128" s="15" t="s">
        <v>22</v>
      </c>
      <c r="D128" s="15" t="s">
        <v>351</v>
      </c>
      <c r="E128" s="17" t="s">
        <v>348</v>
      </c>
      <c r="F128" s="18">
        <v>1</v>
      </c>
      <c r="G128" s="18">
        <v>252.5</v>
      </c>
      <c r="H128" s="18">
        <f t="shared" si="13"/>
        <v>326.89</v>
      </c>
      <c r="I128" s="18">
        <f t="shared" si="14"/>
        <v>326.89</v>
      </c>
      <c r="J128" s="25">
        <f t="shared" si="15"/>
        <v>1.6216822907424657E-4</v>
      </c>
    </row>
    <row r="129" spans="1:10" s="19" customFormat="1" ht="129.94999999999999" customHeight="1" x14ac:dyDescent="0.2">
      <c r="A129" s="15" t="s">
        <v>352</v>
      </c>
      <c r="B129" s="16" t="s">
        <v>353</v>
      </c>
      <c r="C129" s="15" t="s">
        <v>22</v>
      </c>
      <c r="D129" s="15" t="s">
        <v>354</v>
      </c>
      <c r="E129" s="17" t="s">
        <v>348</v>
      </c>
      <c r="F129" s="18">
        <v>3</v>
      </c>
      <c r="G129" s="18">
        <v>102.6</v>
      </c>
      <c r="H129" s="18">
        <f t="shared" si="13"/>
        <v>132.83000000000001</v>
      </c>
      <c r="I129" s="18">
        <f t="shared" si="14"/>
        <v>398.49</v>
      </c>
      <c r="J129" s="25">
        <f t="shared" si="15"/>
        <v>1.9768857292605012E-4</v>
      </c>
    </row>
    <row r="130" spans="1:10" s="19" customFormat="1" ht="129.94999999999999" customHeight="1" x14ac:dyDescent="0.2">
      <c r="A130" s="15" t="s">
        <v>355</v>
      </c>
      <c r="B130" s="16" t="s">
        <v>356</v>
      </c>
      <c r="C130" s="15" t="s">
        <v>22</v>
      </c>
      <c r="D130" s="15" t="s">
        <v>357</v>
      </c>
      <c r="E130" s="17" t="s">
        <v>348</v>
      </c>
      <c r="F130" s="18">
        <v>1</v>
      </c>
      <c r="G130" s="18">
        <v>281.60000000000002</v>
      </c>
      <c r="H130" s="18">
        <f t="shared" si="13"/>
        <v>364.56</v>
      </c>
      <c r="I130" s="18">
        <f t="shared" si="14"/>
        <v>364.56</v>
      </c>
      <c r="J130" s="25">
        <f t="shared" si="15"/>
        <v>1.808560971314734E-4</v>
      </c>
    </row>
    <row r="131" spans="1:10" s="19" customFormat="1" ht="129.94999999999999" customHeight="1" x14ac:dyDescent="0.2">
      <c r="A131" s="15" t="s">
        <v>358</v>
      </c>
      <c r="B131" s="16" t="s">
        <v>359</v>
      </c>
      <c r="C131" s="15" t="s">
        <v>22</v>
      </c>
      <c r="D131" s="15" t="s">
        <v>360</v>
      </c>
      <c r="E131" s="17" t="s">
        <v>348</v>
      </c>
      <c r="F131" s="18">
        <v>3</v>
      </c>
      <c r="G131" s="18">
        <v>245.45</v>
      </c>
      <c r="H131" s="18">
        <f t="shared" si="13"/>
        <v>317.76</v>
      </c>
      <c r="I131" s="18">
        <f t="shared" si="14"/>
        <v>953.28</v>
      </c>
      <c r="J131" s="25">
        <f t="shared" si="15"/>
        <v>4.7291666741686129E-4</v>
      </c>
    </row>
    <row r="132" spans="1:10" s="19" customFormat="1" ht="143.1" customHeight="1" x14ac:dyDescent="0.2">
      <c r="A132" s="15" t="s">
        <v>361</v>
      </c>
      <c r="B132" s="16" t="s">
        <v>362</v>
      </c>
      <c r="C132" s="15" t="s">
        <v>22</v>
      </c>
      <c r="D132" s="15" t="s">
        <v>363</v>
      </c>
      <c r="E132" s="17" t="s">
        <v>348</v>
      </c>
      <c r="F132" s="18">
        <v>2</v>
      </c>
      <c r="G132" s="18">
        <v>245.45</v>
      </c>
      <c r="H132" s="18">
        <f t="shared" si="13"/>
        <v>317.76</v>
      </c>
      <c r="I132" s="18">
        <f t="shared" si="14"/>
        <v>635.52</v>
      </c>
      <c r="J132" s="25">
        <f t="shared" si="15"/>
        <v>3.1527777827790754E-4</v>
      </c>
    </row>
    <row r="133" spans="1:10" s="19" customFormat="1" ht="129.94999999999999" customHeight="1" x14ac:dyDescent="0.2">
      <c r="A133" s="15" t="s">
        <v>364</v>
      </c>
      <c r="B133" s="16" t="s">
        <v>365</v>
      </c>
      <c r="C133" s="15" t="s">
        <v>22</v>
      </c>
      <c r="D133" s="15" t="s">
        <v>366</v>
      </c>
      <c r="E133" s="17" t="s">
        <v>348</v>
      </c>
      <c r="F133" s="18">
        <v>2</v>
      </c>
      <c r="G133" s="18">
        <v>282.32</v>
      </c>
      <c r="H133" s="18">
        <f t="shared" si="13"/>
        <v>365.49</v>
      </c>
      <c r="I133" s="18">
        <f t="shared" si="14"/>
        <v>730.98</v>
      </c>
      <c r="J133" s="25">
        <f t="shared" si="15"/>
        <v>3.6263492945239311E-4</v>
      </c>
    </row>
    <row r="134" spans="1:10" s="19" customFormat="1" ht="129.94999999999999" customHeight="1" x14ac:dyDescent="0.2">
      <c r="A134" s="15" t="s">
        <v>367</v>
      </c>
      <c r="B134" s="16" t="s">
        <v>368</v>
      </c>
      <c r="C134" s="15" t="s">
        <v>44</v>
      </c>
      <c r="D134" s="15" t="s">
        <v>369</v>
      </c>
      <c r="E134" s="17" t="s">
        <v>348</v>
      </c>
      <c r="F134" s="18">
        <v>37</v>
      </c>
      <c r="G134" s="18">
        <v>282.54000000000002</v>
      </c>
      <c r="H134" s="18">
        <f t="shared" si="13"/>
        <v>365.78</v>
      </c>
      <c r="I134" s="18">
        <f t="shared" si="14"/>
        <v>13533.859999999999</v>
      </c>
      <c r="J134" s="25">
        <f t="shared" si="15"/>
        <v>6.7140692855051634E-3</v>
      </c>
    </row>
    <row r="135" spans="1:10" s="19" customFormat="1" ht="65.099999999999994" customHeight="1" x14ac:dyDescent="0.2">
      <c r="A135" s="15" t="s">
        <v>370</v>
      </c>
      <c r="B135" s="16" t="s">
        <v>371</v>
      </c>
      <c r="C135" s="15" t="s">
        <v>22</v>
      </c>
      <c r="D135" s="15" t="s">
        <v>372</v>
      </c>
      <c r="E135" s="17" t="s">
        <v>348</v>
      </c>
      <c r="F135" s="18">
        <v>15</v>
      </c>
      <c r="G135" s="18">
        <v>241.53</v>
      </c>
      <c r="H135" s="18">
        <f t="shared" si="13"/>
        <v>312.68</v>
      </c>
      <c r="I135" s="18">
        <f t="shared" si="14"/>
        <v>4690.2</v>
      </c>
      <c r="J135" s="25">
        <f t="shared" si="15"/>
        <v>2.3267809599682807E-3</v>
      </c>
    </row>
    <row r="136" spans="1:10" s="19" customFormat="1" ht="129.94999999999999" customHeight="1" x14ac:dyDescent="0.2">
      <c r="A136" s="15" t="s">
        <v>373</v>
      </c>
      <c r="B136" s="16" t="s">
        <v>374</v>
      </c>
      <c r="C136" s="15" t="s">
        <v>22</v>
      </c>
      <c r="D136" s="15" t="s">
        <v>375</v>
      </c>
      <c r="E136" s="17" t="s">
        <v>348</v>
      </c>
      <c r="F136" s="18">
        <v>15</v>
      </c>
      <c r="G136" s="18">
        <v>295.47000000000003</v>
      </c>
      <c r="H136" s="18">
        <f t="shared" si="13"/>
        <v>382.52</v>
      </c>
      <c r="I136" s="18">
        <f t="shared" si="14"/>
        <v>5737.7999999999993</v>
      </c>
      <c r="J136" s="25">
        <f t="shared" si="15"/>
        <v>2.8464892311854508E-3</v>
      </c>
    </row>
    <row r="137" spans="1:10" s="19" customFormat="1" ht="65.099999999999994" customHeight="1" x14ac:dyDescent="0.2">
      <c r="A137" s="15" t="s">
        <v>376</v>
      </c>
      <c r="B137" s="16" t="s">
        <v>377</v>
      </c>
      <c r="C137" s="15" t="s">
        <v>22</v>
      </c>
      <c r="D137" s="15" t="s">
        <v>378</v>
      </c>
      <c r="E137" s="17" t="s">
        <v>348</v>
      </c>
      <c r="F137" s="18">
        <v>1</v>
      </c>
      <c r="G137" s="18">
        <v>247.62</v>
      </c>
      <c r="H137" s="18">
        <f t="shared" si="13"/>
        <v>320.57</v>
      </c>
      <c r="I137" s="18">
        <f t="shared" si="14"/>
        <v>320.57</v>
      </c>
      <c r="J137" s="25">
        <f t="shared" si="15"/>
        <v>1.590329138068807E-4</v>
      </c>
    </row>
    <row r="138" spans="1:10" s="19" customFormat="1" ht="65.099999999999994" customHeight="1" x14ac:dyDescent="0.2">
      <c r="A138" s="15" t="s">
        <v>379</v>
      </c>
      <c r="B138" s="16" t="s">
        <v>380</v>
      </c>
      <c r="C138" s="15" t="s">
        <v>22</v>
      </c>
      <c r="D138" s="15" t="s">
        <v>381</v>
      </c>
      <c r="E138" s="17" t="s">
        <v>348</v>
      </c>
      <c r="F138" s="18">
        <v>2</v>
      </c>
      <c r="G138" s="18">
        <v>362.57</v>
      </c>
      <c r="H138" s="18">
        <f t="shared" si="13"/>
        <v>469.38</v>
      </c>
      <c r="I138" s="18">
        <f t="shared" si="14"/>
        <v>938.76</v>
      </c>
      <c r="J138" s="25">
        <f t="shared" si="15"/>
        <v>4.6571337980892572E-4</v>
      </c>
    </row>
    <row r="139" spans="1:10" s="19" customFormat="1" ht="65.099999999999994" customHeight="1" x14ac:dyDescent="0.2">
      <c r="A139" s="15" t="s">
        <v>382</v>
      </c>
      <c r="B139" s="16" t="s">
        <v>383</v>
      </c>
      <c r="C139" s="15" t="s">
        <v>200</v>
      </c>
      <c r="D139" s="15" t="s">
        <v>384</v>
      </c>
      <c r="E139" s="17" t="s">
        <v>348</v>
      </c>
      <c r="F139" s="18">
        <v>2</v>
      </c>
      <c r="G139" s="18">
        <v>300.18</v>
      </c>
      <c r="H139" s="18">
        <f t="shared" si="13"/>
        <v>388.61</v>
      </c>
      <c r="I139" s="18">
        <f t="shared" si="14"/>
        <v>777.22</v>
      </c>
      <c r="J139" s="25">
        <f t="shared" si="15"/>
        <v>3.8557432469970307E-4</v>
      </c>
    </row>
    <row r="140" spans="1:10" s="19" customFormat="1" ht="39" customHeight="1" x14ac:dyDescent="0.2">
      <c r="A140" s="15" t="s">
        <v>385</v>
      </c>
      <c r="B140" s="16" t="s">
        <v>386</v>
      </c>
      <c r="C140" s="15" t="s">
        <v>151</v>
      </c>
      <c r="D140" s="15" t="s">
        <v>387</v>
      </c>
      <c r="E140" s="17" t="s">
        <v>348</v>
      </c>
      <c r="F140" s="18">
        <v>2</v>
      </c>
      <c r="G140" s="18">
        <v>302.8</v>
      </c>
      <c r="H140" s="18">
        <f t="shared" si="13"/>
        <v>392</v>
      </c>
      <c r="I140" s="18">
        <f t="shared" si="14"/>
        <v>784</v>
      </c>
      <c r="J140" s="25">
        <f t="shared" si="15"/>
        <v>3.8893784329349114E-4</v>
      </c>
    </row>
    <row r="141" spans="1:10" s="19" customFormat="1" ht="39" customHeight="1" x14ac:dyDescent="0.2">
      <c r="A141" s="15" t="s">
        <v>388</v>
      </c>
      <c r="B141" s="16" t="s">
        <v>389</v>
      </c>
      <c r="C141" s="15" t="s">
        <v>151</v>
      </c>
      <c r="D141" s="15" t="s">
        <v>390</v>
      </c>
      <c r="E141" s="17" t="s">
        <v>46</v>
      </c>
      <c r="F141" s="18">
        <v>14.35</v>
      </c>
      <c r="G141" s="18">
        <v>111.99</v>
      </c>
      <c r="H141" s="18">
        <f t="shared" si="13"/>
        <v>144.97999999999999</v>
      </c>
      <c r="I141" s="18">
        <f t="shared" si="14"/>
        <v>2080.4629999999997</v>
      </c>
      <c r="J141" s="25">
        <f t="shared" si="15"/>
        <v>1.0321056023876358E-3</v>
      </c>
    </row>
    <row r="142" spans="1:10" s="19" customFormat="1" ht="26.1" customHeight="1" x14ac:dyDescent="0.2">
      <c r="A142" s="15" t="s">
        <v>391</v>
      </c>
      <c r="B142" s="16" t="s">
        <v>392</v>
      </c>
      <c r="C142" s="15" t="s">
        <v>151</v>
      </c>
      <c r="D142" s="15" t="s">
        <v>393</v>
      </c>
      <c r="E142" s="17" t="s">
        <v>46</v>
      </c>
      <c r="F142" s="18">
        <v>14.35</v>
      </c>
      <c r="G142" s="18">
        <v>58.87</v>
      </c>
      <c r="H142" s="18">
        <f t="shared" si="13"/>
        <v>76.209999999999994</v>
      </c>
      <c r="I142" s="18">
        <f t="shared" si="14"/>
        <v>1093.6134999999999</v>
      </c>
      <c r="J142" s="25">
        <f t="shared" si="15"/>
        <v>5.4253530113092653E-4</v>
      </c>
    </row>
    <row r="143" spans="1:10" s="19" customFormat="1" ht="26.1" customHeight="1" x14ac:dyDescent="0.2">
      <c r="A143" s="15" t="s">
        <v>394</v>
      </c>
      <c r="B143" s="16" t="s">
        <v>395</v>
      </c>
      <c r="C143" s="15" t="s">
        <v>151</v>
      </c>
      <c r="D143" s="15" t="s">
        <v>396</v>
      </c>
      <c r="E143" s="17" t="s">
        <v>46</v>
      </c>
      <c r="F143" s="18">
        <v>1</v>
      </c>
      <c r="G143" s="18">
        <v>40.67</v>
      </c>
      <c r="H143" s="18">
        <f t="shared" si="13"/>
        <v>52.65</v>
      </c>
      <c r="I143" s="18">
        <f t="shared" si="14"/>
        <v>52.65</v>
      </c>
      <c r="J143" s="25">
        <f t="shared" si="15"/>
        <v>2.6119358991584579E-5</v>
      </c>
    </row>
    <row r="144" spans="1:10" s="19" customFormat="1" ht="26.1" customHeight="1" x14ac:dyDescent="0.2">
      <c r="A144" s="15" t="s">
        <v>397</v>
      </c>
      <c r="B144" s="16" t="s">
        <v>398</v>
      </c>
      <c r="C144" s="15" t="s">
        <v>151</v>
      </c>
      <c r="D144" s="15" t="s">
        <v>399</v>
      </c>
      <c r="E144" s="17" t="s">
        <v>46</v>
      </c>
      <c r="F144" s="18">
        <v>1</v>
      </c>
      <c r="G144" s="18">
        <v>22.71</v>
      </c>
      <c r="H144" s="18">
        <f t="shared" si="13"/>
        <v>29.4</v>
      </c>
      <c r="I144" s="18">
        <f t="shared" si="14"/>
        <v>29.4</v>
      </c>
      <c r="J144" s="25">
        <f t="shared" si="15"/>
        <v>1.4585169123505919E-5</v>
      </c>
    </row>
    <row r="145" spans="1:10" s="19" customFormat="1" ht="24" customHeight="1" x14ac:dyDescent="0.2">
      <c r="A145" s="15" t="s">
        <v>400</v>
      </c>
      <c r="B145" s="16" t="s">
        <v>401</v>
      </c>
      <c r="C145" s="15" t="s">
        <v>151</v>
      </c>
      <c r="D145" s="15" t="s">
        <v>402</v>
      </c>
      <c r="E145" s="17" t="s">
        <v>46</v>
      </c>
      <c r="F145" s="18">
        <v>2</v>
      </c>
      <c r="G145" s="18">
        <v>27.02</v>
      </c>
      <c r="H145" s="18">
        <f t="shared" si="13"/>
        <v>34.979999999999997</v>
      </c>
      <c r="I145" s="18">
        <f t="shared" si="14"/>
        <v>69.959999999999994</v>
      </c>
      <c r="J145" s="25">
        <f t="shared" si="15"/>
        <v>3.4706749383689593E-5</v>
      </c>
    </row>
    <row r="146" spans="1:10" s="19" customFormat="1" ht="39" customHeight="1" x14ac:dyDescent="0.2">
      <c r="A146" s="15" t="s">
        <v>403</v>
      </c>
      <c r="B146" s="16" t="s">
        <v>404</v>
      </c>
      <c r="C146" s="15" t="s">
        <v>151</v>
      </c>
      <c r="D146" s="15" t="s">
        <v>405</v>
      </c>
      <c r="E146" s="17" t="s">
        <v>46</v>
      </c>
      <c r="F146" s="18">
        <v>2</v>
      </c>
      <c r="G146" s="18">
        <v>54.9</v>
      </c>
      <c r="H146" s="18">
        <f t="shared" si="13"/>
        <v>71.069999999999993</v>
      </c>
      <c r="I146" s="18">
        <f t="shared" si="14"/>
        <v>142.13999999999999</v>
      </c>
      <c r="J146" s="25">
        <f t="shared" si="15"/>
        <v>7.0514827864460235E-5</v>
      </c>
    </row>
    <row r="147" spans="1:10" s="19" customFormat="1" ht="26.1" customHeight="1" x14ac:dyDescent="0.2">
      <c r="A147" s="15" t="s">
        <v>406</v>
      </c>
      <c r="B147" s="16" t="s">
        <v>407</v>
      </c>
      <c r="C147" s="15" t="s">
        <v>44</v>
      </c>
      <c r="D147" s="15" t="s">
        <v>408</v>
      </c>
      <c r="E147" s="17" t="s">
        <v>50</v>
      </c>
      <c r="F147" s="18">
        <v>190.15</v>
      </c>
      <c r="G147" s="18">
        <v>27.05</v>
      </c>
      <c r="H147" s="18">
        <f t="shared" si="13"/>
        <v>35.020000000000003</v>
      </c>
      <c r="I147" s="18">
        <f t="shared" si="14"/>
        <v>6659.0530000000008</v>
      </c>
      <c r="J147" s="25">
        <f t="shared" si="15"/>
        <v>3.3035174900472608E-3</v>
      </c>
    </row>
    <row r="148" spans="1:10" s="19" customFormat="1" ht="26.1" customHeight="1" x14ac:dyDescent="0.2">
      <c r="A148" s="15" t="s">
        <v>409</v>
      </c>
      <c r="B148" s="16" t="s">
        <v>410</v>
      </c>
      <c r="C148" s="15" t="s">
        <v>44</v>
      </c>
      <c r="D148" s="15" t="s">
        <v>411</v>
      </c>
      <c r="E148" s="17" t="s">
        <v>50</v>
      </c>
      <c r="F148" s="18">
        <v>18</v>
      </c>
      <c r="G148" s="18">
        <v>52.01</v>
      </c>
      <c r="H148" s="18">
        <f t="shared" si="13"/>
        <v>67.33</v>
      </c>
      <c r="I148" s="18">
        <f t="shared" si="14"/>
        <v>1211.94</v>
      </c>
      <c r="J148" s="25">
        <f t="shared" si="15"/>
        <v>6.0123639005244098E-4</v>
      </c>
    </row>
    <row r="149" spans="1:10" s="19" customFormat="1" ht="39" customHeight="1" x14ac:dyDescent="0.2">
      <c r="A149" s="15" t="s">
        <v>412</v>
      </c>
      <c r="B149" s="16" t="s">
        <v>413</v>
      </c>
      <c r="C149" s="15" t="s">
        <v>44</v>
      </c>
      <c r="D149" s="15" t="s">
        <v>414</v>
      </c>
      <c r="E149" s="17" t="s">
        <v>50</v>
      </c>
      <c r="F149" s="18">
        <v>50</v>
      </c>
      <c r="G149" s="18">
        <v>24.18</v>
      </c>
      <c r="H149" s="18">
        <f t="shared" si="13"/>
        <v>31.3</v>
      </c>
      <c r="I149" s="18">
        <f t="shared" si="14"/>
        <v>1565</v>
      </c>
      <c r="J149" s="25">
        <f t="shared" si="15"/>
        <v>7.7638740402335928E-4</v>
      </c>
    </row>
    <row r="150" spans="1:10" s="19" customFormat="1" ht="39" customHeight="1" x14ac:dyDescent="0.2">
      <c r="A150" s="15" t="s">
        <v>415</v>
      </c>
      <c r="B150" s="16" t="s">
        <v>416</v>
      </c>
      <c r="C150" s="15" t="s">
        <v>44</v>
      </c>
      <c r="D150" s="15" t="s">
        <v>417</v>
      </c>
      <c r="E150" s="17" t="s">
        <v>50</v>
      </c>
      <c r="F150" s="18">
        <v>1520.37</v>
      </c>
      <c r="G150" s="18">
        <v>4.68</v>
      </c>
      <c r="H150" s="18">
        <f t="shared" si="13"/>
        <v>6.06</v>
      </c>
      <c r="I150" s="18">
        <f t="shared" si="14"/>
        <v>9213.4421999999995</v>
      </c>
      <c r="J150" s="25">
        <f t="shared" si="15"/>
        <v>4.5707351257362732E-3</v>
      </c>
    </row>
    <row r="151" spans="1:10" s="19" customFormat="1" ht="39" customHeight="1" x14ac:dyDescent="0.2">
      <c r="A151" s="15" t="s">
        <v>418</v>
      </c>
      <c r="B151" s="16" t="s">
        <v>419</v>
      </c>
      <c r="C151" s="15" t="s">
        <v>44</v>
      </c>
      <c r="D151" s="15" t="s">
        <v>420</v>
      </c>
      <c r="E151" s="17" t="s">
        <v>50</v>
      </c>
      <c r="F151" s="18">
        <v>524.15</v>
      </c>
      <c r="G151" s="18">
        <v>6.54</v>
      </c>
      <c r="H151" s="18">
        <f t="shared" si="13"/>
        <v>8.4700000000000006</v>
      </c>
      <c r="I151" s="18">
        <f t="shared" si="14"/>
        <v>4439.5505000000003</v>
      </c>
      <c r="J151" s="25">
        <f t="shared" si="15"/>
        <v>2.2024351998246689E-3</v>
      </c>
    </row>
    <row r="152" spans="1:10" s="19" customFormat="1" ht="39" customHeight="1" x14ac:dyDescent="0.2">
      <c r="A152" s="15" t="s">
        <v>421</v>
      </c>
      <c r="B152" s="16" t="s">
        <v>422</v>
      </c>
      <c r="C152" s="15" t="s">
        <v>44</v>
      </c>
      <c r="D152" s="15" t="s">
        <v>423</v>
      </c>
      <c r="E152" s="17" t="s">
        <v>50</v>
      </c>
      <c r="F152" s="18">
        <v>307.83999999999997</v>
      </c>
      <c r="G152" s="18">
        <v>9.25</v>
      </c>
      <c r="H152" s="18">
        <f t="shared" si="13"/>
        <v>11.98</v>
      </c>
      <c r="I152" s="18">
        <f t="shared" si="14"/>
        <v>3687.9231999999997</v>
      </c>
      <c r="J152" s="25">
        <f t="shared" si="15"/>
        <v>1.8295572648469776E-3</v>
      </c>
    </row>
    <row r="153" spans="1:10" s="19" customFormat="1" ht="39" customHeight="1" x14ac:dyDescent="0.2">
      <c r="A153" s="15" t="s">
        <v>424</v>
      </c>
      <c r="B153" s="16" t="s">
        <v>425</v>
      </c>
      <c r="C153" s="15" t="s">
        <v>44</v>
      </c>
      <c r="D153" s="15" t="s">
        <v>426</v>
      </c>
      <c r="E153" s="17" t="s">
        <v>50</v>
      </c>
      <c r="F153" s="18">
        <v>100</v>
      </c>
      <c r="G153" s="18">
        <v>41.92</v>
      </c>
      <c r="H153" s="18">
        <f t="shared" si="13"/>
        <v>54.27</v>
      </c>
      <c r="I153" s="18">
        <f t="shared" si="14"/>
        <v>5427</v>
      </c>
      <c r="J153" s="25">
        <f t="shared" si="15"/>
        <v>2.6923031575941028E-3</v>
      </c>
    </row>
    <row r="154" spans="1:10" s="19" customFormat="1" ht="39" customHeight="1" x14ac:dyDescent="0.2">
      <c r="A154" s="15" t="s">
        <v>427</v>
      </c>
      <c r="B154" s="16" t="s">
        <v>428</v>
      </c>
      <c r="C154" s="15" t="s">
        <v>44</v>
      </c>
      <c r="D154" s="15" t="s">
        <v>429</v>
      </c>
      <c r="E154" s="17" t="s">
        <v>50</v>
      </c>
      <c r="F154" s="18">
        <v>30</v>
      </c>
      <c r="G154" s="18">
        <v>84.24</v>
      </c>
      <c r="H154" s="18">
        <f t="shared" si="13"/>
        <v>109.06</v>
      </c>
      <c r="I154" s="18">
        <f t="shared" si="14"/>
        <v>3271.8</v>
      </c>
      <c r="J154" s="25">
        <f t="shared" ref="J154:J185" si="16">+(I154/$F$345)</f>
        <v>1.6231209638873016E-3</v>
      </c>
    </row>
    <row r="155" spans="1:10" s="19" customFormat="1" ht="39" customHeight="1" x14ac:dyDescent="0.2">
      <c r="A155" s="15" t="s">
        <v>430</v>
      </c>
      <c r="B155" s="16" t="s">
        <v>431</v>
      </c>
      <c r="C155" s="15" t="s">
        <v>44</v>
      </c>
      <c r="D155" s="15" t="s">
        <v>432</v>
      </c>
      <c r="E155" s="17" t="s">
        <v>46</v>
      </c>
      <c r="F155" s="18">
        <v>5</v>
      </c>
      <c r="G155" s="18">
        <v>34.799999999999997</v>
      </c>
      <c r="H155" s="18">
        <f t="shared" si="13"/>
        <v>45.05</v>
      </c>
      <c r="I155" s="18">
        <f t="shared" si="14"/>
        <v>225.25</v>
      </c>
      <c r="J155" s="25">
        <f t="shared" si="16"/>
        <v>1.1174521581869756E-4</v>
      </c>
    </row>
    <row r="156" spans="1:10" s="19" customFormat="1" ht="39" customHeight="1" x14ac:dyDescent="0.2">
      <c r="A156" s="15" t="s">
        <v>433</v>
      </c>
      <c r="B156" s="16" t="s">
        <v>434</v>
      </c>
      <c r="C156" s="15" t="s">
        <v>44</v>
      </c>
      <c r="D156" s="15" t="s">
        <v>435</v>
      </c>
      <c r="E156" s="17" t="s">
        <v>46</v>
      </c>
      <c r="F156" s="18">
        <v>30</v>
      </c>
      <c r="G156" s="18">
        <v>34.799999999999997</v>
      </c>
      <c r="H156" s="18">
        <f t="shared" si="13"/>
        <v>45.05</v>
      </c>
      <c r="I156" s="18">
        <f t="shared" si="14"/>
        <v>1351.5</v>
      </c>
      <c r="J156" s="25">
        <f t="shared" si="16"/>
        <v>6.7047129491218534E-4</v>
      </c>
    </row>
    <row r="157" spans="1:10" s="19" customFormat="1" ht="39" customHeight="1" x14ac:dyDescent="0.2">
      <c r="A157" s="15" t="s">
        <v>436</v>
      </c>
      <c r="B157" s="16" t="s">
        <v>437</v>
      </c>
      <c r="C157" s="15" t="s">
        <v>44</v>
      </c>
      <c r="D157" s="15" t="s">
        <v>438</v>
      </c>
      <c r="E157" s="17" t="s">
        <v>46</v>
      </c>
      <c r="F157" s="18">
        <v>42</v>
      </c>
      <c r="G157" s="18">
        <v>37.29</v>
      </c>
      <c r="H157" s="18">
        <f t="shared" si="13"/>
        <v>48.28</v>
      </c>
      <c r="I157" s="18">
        <f t="shared" si="14"/>
        <v>2027.76</v>
      </c>
      <c r="J157" s="25">
        <f t="shared" si="16"/>
        <v>1.005959950404094E-3</v>
      </c>
    </row>
    <row r="158" spans="1:10" s="19" customFormat="1" ht="65.099999999999994" customHeight="1" x14ac:dyDescent="0.2">
      <c r="A158" s="15" t="s">
        <v>439</v>
      </c>
      <c r="B158" s="16" t="s">
        <v>440</v>
      </c>
      <c r="C158" s="15" t="s">
        <v>44</v>
      </c>
      <c r="D158" s="15" t="s">
        <v>441</v>
      </c>
      <c r="E158" s="17" t="s">
        <v>46</v>
      </c>
      <c r="F158" s="18">
        <v>74</v>
      </c>
      <c r="G158" s="18">
        <v>32.72</v>
      </c>
      <c r="H158" s="18">
        <f t="shared" si="13"/>
        <v>42.36</v>
      </c>
      <c r="I158" s="18">
        <f t="shared" si="14"/>
        <v>3134.64</v>
      </c>
      <c r="J158" s="25">
        <f t="shared" si="16"/>
        <v>1.5550766850784554E-3</v>
      </c>
    </row>
    <row r="159" spans="1:10" ht="24" customHeight="1" x14ac:dyDescent="0.2">
      <c r="A159" s="6" t="s">
        <v>442</v>
      </c>
      <c r="B159" s="6"/>
      <c r="C159" s="6"/>
      <c r="D159" s="6" t="s">
        <v>443</v>
      </c>
      <c r="E159" s="6"/>
      <c r="F159" s="7"/>
      <c r="G159" s="6"/>
      <c r="H159" s="6"/>
      <c r="I159" s="7">
        <f>SUM(I160:I161)</f>
        <v>3326</v>
      </c>
      <c r="J159" s="27">
        <f t="shared" si="16"/>
        <v>1.6500092688700914E-3</v>
      </c>
    </row>
    <row r="160" spans="1:10" s="19" customFormat="1" ht="51.95" customHeight="1" x14ac:dyDescent="0.2">
      <c r="A160" s="15" t="s">
        <v>444</v>
      </c>
      <c r="B160" s="16" t="s">
        <v>445</v>
      </c>
      <c r="C160" s="15" t="s">
        <v>22</v>
      </c>
      <c r="D160" s="15" t="s">
        <v>446</v>
      </c>
      <c r="E160" s="17" t="s">
        <v>46</v>
      </c>
      <c r="F160" s="18">
        <v>1</v>
      </c>
      <c r="G160" s="18">
        <v>1839.39</v>
      </c>
      <c r="H160" s="18">
        <f t="shared" ref="H160:H223" si="17">ROUND(G160+(G160*$H$3),2)</f>
        <v>2381.27</v>
      </c>
      <c r="I160" s="18">
        <f t="shared" si="14"/>
        <v>2381.27</v>
      </c>
      <c r="J160" s="25">
        <f t="shared" si="16"/>
        <v>1.1813342067595557E-3</v>
      </c>
    </row>
    <row r="161" spans="1:10" s="19" customFormat="1" ht="24" customHeight="1" x14ac:dyDescent="0.2">
      <c r="A161" s="15" t="s">
        <v>447</v>
      </c>
      <c r="B161" s="16" t="s">
        <v>448</v>
      </c>
      <c r="C161" s="15" t="s">
        <v>22</v>
      </c>
      <c r="D161" s="15" t="s">
        <v>449</v>
      </c>
      <c r="E161" s="17" t="s">
        <v>46</v>
      </c>
      <c r="F161" s="18">
        <v>1</v>
      </c>
      <c r="G161" s="18">
        <v>729.75</v>
      </c>
      <c r="H161" s="18">
        <f t="shared" si="17"/>
        <v>944.73</v>
      </c>
      <c r="I161" s="18">
        <f t="shared" si="14"/>
        <v>944.73</v>
      </c>
      <c r="J161" s="25">
        <f t="shared" si="16"/>
        <v>4.6867506211053562E-4</v>
      </c>
    </row>
    <row r="162" spans="1:10" ht="24" customHeight="1" x14ac:dyDescent="0.2">
      <c r="A162" s="6" t="s">
        <v>450</v>
      </c>
      <c r="B162" s="6"/>
      <c r="C162" s="6"/>
      <c r="D162" s="6" t="s">
        <v>451</v>
      </c>
      <c r="E162" s="6"/>
      <c r="F162" s="7"/>
      <c r="G162" s="7"/>
      <c r="H162" s="7"/>
      <c r="I162" s="7">
        <f>SUM(I163:I170)</f>
        <v>5312.0199999999995</v>
      </c>
      <c r="J162" s="27">
        <f t="shared" si="16"/>
        <v>2.6352622478723097E-3</v>
      </c>
    </row>
    <row r="163" spans="1:10" s="19" customFormat="1" ht="24" customHeight="1" x14ac:dyDescent="0.2">
      <c r="A163" s="15" t="s">
        <v>452</v>
      </c>
      <c r="B163" s="16" t="s">
        <v>448</v>
      </c>
      <c r="C163" s="15" t="s">
        <v>22</v>
      </c>
      <c r="D163" s="15" t="s">
        <v>449</v>
      </c>
      <c r="E163" s="17" t="s">
        <v>46</v>
      </c>
      <c r="F163" s="18">
        <v>1</v>
      </c>
      <c r="G163" s="18">
        <v>729.75</v>
      </c>
      <c r="H163" s="18">
        <f t="shared" si="17"/>
        <v>944.73</v>
      </c>
      <c r="I163" s="18">
        <f t="shared" ref="I163:I226" si="18">PRODUCT(F163*H163)</f>
        <v>944.73</v>
      </c>
      <c r="J163" s="25">
        <f t="shared" si="16"/>
        <v>4.6867506211053562E-4</v>
      </c>
    </row>
    <row r="164" spans="1:10" s="19" customFormat="1" ht="24" customHeight="1" x14ac:dyDescent="0.2">
      <c r="A164" s="15" t="s">
        <v>453</v>
      </c>
      <c r="B164" s="16" t="s">
        <v>454</v>
      </c>
      <c r="C164" s="15" t="s">
        <v>44</v>
      </c>
      <c r="D164" s="15" t="s">
        <v>455</v>
      </c>
      <c r="E164" s="17" t="s">
        <v>46</v>
      </c>
      <c r="F164" s="18">
        <v>3</v>
      </c>
      <c r="G164" s="18">
        <v>21.93</v>
      </c>
      <c r="H164" s="18">
        <f t="shared" si="17"/>
        <v>28.39</v>
      </c>
      <c r="I164" s="18">
        <f t="shared" si="18"/>
        <v>85.17</v>
      </c>
      <c r="J164" s="25">
        <f t="shared" si="16"/>
        <v>4.2252341981258471E-5</v>
      </c>
    </row>
    <row r="165" spans="1:10" s="19" customFormat="1" ht="24" customHeight="1" x14ac:dyDescent="0.2">
      <c r="A165" s="15" t="s">
        <v>456</v>
      </c>
      <c r="B165" s="16" t="s">
        <v>457</v>
      </c>
      <c r="C165" s="15" t="s">
        <v>22</v>
      </c>
      <c r="D165" s="15" t="s">
        <v>458</v>
      </c>
      <c r="E165" s="17" t="s">
        <v>46</v>
      </c>
      <c r="F165" s="18">
        <v>4</v>
      </c>
      <c r="G165" s="18">
        <v>264.56</v>
      </c>
      <c r="H165" s="18">
        <f t="shared" si="17"/>
        <v>342.5</v>
      </c>
      <c r="I165" s="18">
        <f t="shared" si="18"/>
        <v>1370</v>
      </c>
      <c r="J165" s="25">
        <f t="shared" si="16"/>
        <v>6.7964903738786087E-4</v>
      </c>
    </row>
    <row r="166" spans="1:10" s="19" customFormat="1" ht="24" customHeight="1" x14ac:dyDescent="0.2">
      <c r="A166" s="15" t="s">
        <v>459</v>
      </c>
      <c r="B166" s="16" t="s">
        <v>460</v>
      </c>
      <c r="C166" s="15" t="s">
        <v>44</v>
      </c>
      <c r="D166" s="15" t="s">
        <v>461</v>
      </c>
      <c r="E166" s="17" t="s">
        <v>46</v>
      </c>
      <c r="F166" s="18">
        <v>16</v>
      </c>
      <c r="G166" s="18">
        <v>21.73</v>
      </c>
      <c r="H166" s="18">
        <f t="shared" si="17"/>
        <v>28.13</v>
      </c>
      <c r="I166" s="18">
        <f t="shared" si="18"/>
        <v>450.08</v>
      </c>
      <c r="J166" s="25">
        <f t="shared" si="16"/>
        <v>2.2328207207848789E-4</v>
      </c>
    </row>
    <row r="167" spans="1:10" s="19" customFormat="1" ht="24" customHeight="1" x14ac:dyDescent="0.2">
      <c r="A167" s="15" t="s">
        <v>462</v>
      </c>
      <c r="B167" s="16" t="s">
        <v>463</v>
      </c>
      <c r="C167" s="15" t="s">
        <v>44</v>
      </c>
      <c r="D167" s="15" t="s">
        <v>464</v>
      </c>
      <c r="E167" s="17" t="s">
        <v>46</v>
      </c>
      <c r="F167" s="18">
        <v>10</v>
      </c>
      <c r="G167" s="18">
        <v>64.14</v>
      </c>
      <c r="H167" s="18">
        <f t="shared" si="17"/>
        <v>83.04</v>
      </c>
      <c r="I167" s="18">
        <f t="shared" si="18"/>
        <v>830.40000000000009</v>
      </c>
      <c r="J167" s="25">
        <f t="shared" si="16"/>
        <v>4.1195661361086112E-4</v>
      </c>
    </row>
    <row r="168" spans="1:10" s="19" customFormat="1" ht="51.95" customHeight="1" x14ac:dyDescent="0.2">
      <c r="A168" s="15" t="s">
        <v>465</v>
      </c>
      <c r="B168" s="16" t="s">
        <v>466</v>
      </c>
      <c r="C168" s="15" t="s">
        <v>44</v>
      </c>
      <c r="D168" s="15" t="s">
        <v>467</v>
      </c>
      <c r="E168" s="17" t="s">
        <v>46</v>
      </c>
      <c r="F168" s="18">
        <v>6</v>
      </c>
      <c r="G168" s="18">
        <v>124.69</v>
      </c>
      <c r="H168" s="18">
        <f t="shared" si="17"/>
        <v>161.41999999999999</v>
      </c>
      <c r="I168" s="18">
        <f t="shared" si="18"/>
        <v>968.52</v>
      </c>
      <c r="J168" s="25">
        <f t="shared" si="16"/>
        <v>4.8047714284006642E-4</v>
      </c>
    </row>
    <row r="169" spans="1:10" s="19" customFormat="1" ht="51.95" customHeight="1" x14ac:dyDescent="0.2">
      <c r="A169" s="15" t="s">
        <v>468</v>
      </c>
      <c r="B169" s="16" t="s">
        <v>469</v>
      </c>
      <c r="C169" s="15" t="s">
        <v>22</v>
      </c>
      <c r="D169" s="15" t="s">
        <v>470</v>
      </c>
      <c r="E169" s="17" t="s">
        <v>46</v>
      </c>
      <c r="F169" s="18">
        <v>3</v>
      </c>
      <c r="G169" s="18">
        <v>120.41</v>
      </c>
      <c r="H169" s="18">
        <f t="shared" si="17"/>
        <v>155.88</v>
      </c>
      <c r="I169" s="18">
        <f t="shared" si="18"/>
        <v>467.64</v>
      </c>
      <c r="J169" s="25">
        <f t="shared" si="16"/>
        <v>2.3199348601756148E-4</v>
      </c>
    </row>
    <row r="170" spans="1:10" s="19" customFormat="1" ht="24" customHeight="1" x14ac:dyDescent="0.2">
      <c r="A170" s="15" t="s">
        <v>471</v>
      </c>
      <c r="B170" s="16" t="s">
        <v>472</v>
      </c>
      <c r="C170" s="15" t="s">
        <v>44</v>
      </c>
      <c r="D170" s="15" t="s">
        <v>473</v>
      </c>
      <c r="E170" s="17" t="s">
        <v>46</v>
      </c>
      <c r="F170" s="18">
        <v>3</v>
      </c>
      <c r="G170" s="18">
        <v>50.33</v>
      </c>
      <c r="H170" s="18">
        <f t="shared" si="17"/>
        <v>65.16</v>
      </c>
      <c r="I170" s="18">
        <f t="shared" si="18"/>
        <v>195.48</v>
      </c>
      <c r="J170" s="25">
        <f t="shared" si="16"/>
        <v>9.6976491845678119E-5</v>
      </c>
    </row>
    <row r="171" spans="1:10" ht="24" customHeight="1" x14ac:dyDescent="0.2">
      <c r="A171" s="6" t="s">
        <v>474</v>
      </c>
      <c r="B171" s="6"/>
      <c r="C171" s="6"/>
      <c r="D171" s="6" t="s">
        <v>475</v>
      </c>
      <c r="E171" s="6"/>
      <c r="F171" s="7"/>
      <c r="G171" s="6"/>
      <c r="H171" s="6"/>
      <c r="I171" s="7">
        <f>SUM(I172:I192)</f>
        <v>44811.117200000001</v>
      </c>
      <c r="J171" s="27">
        <f t="shared" si="16"/>
        <v>2.2230534795076362E-2</v>
      </c>
    </row>
    <row r="172" spans="1:10" s="19" customFormat="1" ht="39" customHeight="1" x14ac:dyDescent="0.2">
      <c r="A172" s="15" t="s">
        <v>476</v>
      </c>
      <c r="B172" s="16" t="s">
        <v>477</v>
      </c>
      <c r="C172" s="15" t="s">
        <v>44</v>
      </c>
      <c r="D172" s="15" t="s">
        <v>478</v>
      </c>
      <c r="E172" s="17" t="s">
        <v>46</v>
      </c>
      <c r="F172" s="18">
        <v>1</v>
      </c>
      <c r="G172" s="18">
        <v>363.59</v>
      </c>
      <c r="H172" s="18">
        <f t="shared" si="17"/>
        <v>470.7</v>
      </c>
      <c r="I172" s="18">
        <f t="shared" si="18"/>
        <v>470.7</v>
      </c>
      <c r="J172" s="25">
        <f t="shared" si="16"/>
        <v>2.3351153423245701E-4</v>
      </c>
    </row>
    <row r="173" spans="1:10" s="19" customFormat="1" ht="39" customHeight="1" x14ac:dyDescent="0.2">
      <c r="A173" s="15" t="s">
        <v>479</v>
      </c>
      <c r="B173" s="16" t="s">
        <v>480</v>
      </c>
      <c r="C173" s="15" t="s">
        <v>44</v>
      </c>
      <c r="D173" s="15" t="s">
        <v>481</v>
      </c>
      <c r="E173" s="17" t="s">
        <v>46</v>
      </c>
      <c r="F173" s="18">
        <v>3</v>
      </c>
      <c r="G173" s="18">
        <v>315.58</v>
      </c>
      <c r="H173" s="18">
        <f t="shared" si="17"/>
        <v>408.55</v>
      </c>
      <c r="I173" s="18">
        <f t="shared" si="18"/>
        <v>1225.6500000000001</v>
      </c>
      <c r="J173" s="25">
        <f t="shared" si="16"/>
        <v>6.0803784136819828E-4</v>
      </c>
    </row>
    <row r="174" spans="1:10" s="19" customFormat="1" ht="65.099999999999994" customHeight="1" x14ac:dyDescent="0.2">
      <c r="A174" s="15" t="s">
        <v>482</v>
      </c>
      <c r="B174" s="16" t="s">
        <v>483</v>
      </c>
      <c r="C174" s="15" t="s">
        <v>44</v>
      </c>
      <c r="D174" s="15" t="s">
        <v>484</v>
      </c>
      <c r="E174" s="17" t="s">
        <v>46</v>
      </c>
      <c r="F174" s="18">
        <v>3</v>
      </c>
      <c r="G174" s="18">
        <v>528.11</v>
      </c>
      <c r="H174" s="18">
        <f t="shared" si="17"/>
        <v>683.69</v>
      </c>
      <c r="I174" s="18">
        <f t="shared" si="18"/>
        <v>2051.0700000000002</v>
      </c>
      <c r="J174" s="25">
        <f t="shared" si="16"/>
        <v>1.0175239059234452E-3</v>
      </c>
    </row>
    <row r="175" spans="1:10" s="19" customFormat="1" ht="26.1" customHeight="1" x14ac:dyDescent="0.2">
      <c r="A175" s="15" t="s">
        <v>485</v>
      </c>
      <c r="B175" s="16" t="s">
        <v>486</v>
      </c>
      <c r="C175" s="15" t="s">
        <v>44</v>
      </c>
      <c r="D175" s="15" t="s">
        <v>487</v>
      </c>
      <c r="E175" s="17" t="s">
        <v>46</v>
      </c>
      <c r="F175" s="18">
        <v>3</v>
      </c>
      <c r="G175" s="18">
        <v>184.4</v>
      </c>
      <c r="H175" s="18">
        <f t="shared" si="17"/>
        <v>238.72</v>
      </c>
      <c r="I175" s="18">
        <f t="shared" si="18"/>
        <v>716.16</v>
      </c>
      <c r="J175" s="25">
        <f t="shared" si="16"/>
        <v>3.5528281358809517E-4</v>
      </c>
    </row>
    <row r="176" spans="1:10" s="19" customFormat="1" ht="39" customHeight="1" x14ac:dyDescent="0.2">
      <c r="A176" s="15" t="s">
        <v>488</v>
      </c>
      <c r="B176" s="16" t="s">
        <v>389</v>
      </c>
      <c r="C176" s="15" t="s">
        <v>151</v>
      </c>
      <c r="D176" s="15" t="s">
        <v>390</v>
      </c>
      <c r="E176" s="17" t="s">
        <v>46</v>
      </c>
      <c r="F176" s="18">
        <v>12.79</v>
      </c>
      <c r="G176" s="18">
        <v>111.99</v>
      </c>
      <c r="H176" s="18">
        <f t="shared" si="17"/>
        <v>144.97999999999999</v>
      </c>
      <c r="I176" s="18">
        <f t="shared" si="18"/>
        <v>1854.2941999999998</v>
      </c>
      <c r="J176" s="25">
        <f t="shared" si="16"/>
        <v>9.1990457522911925E-4</v>
      </c>
    </row>
    <row r="177" spans="1:10" s="19" customFormat="1" ht="24" customHeight="1" x14ac:dyDescent="0.2">
      <c r="A177" s="15" t="s">
        <v>489</v>
      </c>
      <c r="B177" s="16" t="s">
        <v>401</v>
      </c>
      <c r="C177" s="15" t="s">
        <v>151</v>
      </c>
      <c r="D177" s="15" t="s">
        <v>402</v>
      </c>
      <c r="E177" s="17" t="s">
        <v>46</v>
      </c>
      <c r="F177" s="18">
        <v>2</v>
      </c>
      <c r="G177" s="18">
        <v>27.02</v>
      </c>
      <c r="H177" s="18">
        <f t="shared" si="17"/>
        <v>34.979999999999997</v>
      </c>
      <c r="I177" s="18">
        <f t="shared" si="18"/>
        <v>69.959999999999994</v>
      </c>
      <c r="J177" s="25">
        <f t="shared" si="16"/>
        <v>3.4706749383689593E-5</v>
      </c>
    </row>
    <row r="178" spans="1:10" s="19" customFormat="1" ht="26.1" customHeight="1" x14ac:dyDescent="0.2">
      <c r="A178" s="15" t="s">
        <v>490</v>
      </c>
      <c r="B178" s="16" t="s">
        <v>395</v>
      </c>
      <c r="C178" s="15" t="s">
        <v>151</v>
      </c>
      <c r="D178" s="15" t="s">
        <v>396</v>
      </c>
      <c r="E178" s="17" t="s">
        <v>46</v>
      </c>
      <c r="F178" s="18">
        <v>1</v>
      </c>
      <c r="G178" s="18">
        <v>40.67</v>
      </c>
      <c r="H178" s="18">
        <f t="shared" si="17"/>
        <v>52.65</v>
      </c>
      <c r="I178" s="18">
        <f t="shared" si="18"/>
        <v>52.65</v>
      </c>
      <c r="J178" s="25">
        <f t="shared" si="16"/>
        <v>2.6119358991584579E-5</v>
      </c>
    </row>
    <row r="179" spans="1:10" s="19" customFormat="1" ht="26.1" customHeight="1" x14ac:dyDescent="0.2">
      <c r="A179" s="15" t="s">
        <v>491</v>
      </c>
      <c r="B179" s="16" t="s">
        <v>407</v>
      </c>
      <c r="C179" s="15" t="s">
        <v>44</v>
      </c>
      <c r="D179" s="15" t="s">
        <v>408</v>
      </c>
      <c r="E179" s="17" t="s">
        <v>50</v>
      </c>
      <c r="F179" s="18">
        <v>223.15</v>
      </c>
      <c r="G179" s="18">
        <v>27.05</v>
      </c>
      <c r="H179" s="18">
        <f t="shared" si="17"/>
        <v>35.020000000000003</v>
      </c>
      <c r="I179" s="18">
        <f t="shared" si="18"/>
        <v>7814.7130000000006</v>
      </c>
      <c r="J179" s="25">
        <f t="shared" si="16"/>
        <v>3.8768336992061332E-3</v>
      </c>
    </row>
    <row r="180" spans="1:10" s="19" customFormat="1" ht="104.1" customHeight="1" x14ac:dyDescent="0.2">
      <c r="A180" s="15" t="s">
        <v>492</v>
      </c>
      <c r="B180" s="16" t="s">
        <v>493</v>
      </c>
      <c r="C180" s="15" t="s">
        <v>44</v>
      </c>
      <c r="D180" s="15" t="s">
        <v>494</v>
      </c>
      <c r="E180" s="17" t="s">
        <v>348</v>
      </c>
      <c r="F180" s="18">
        <v>18</v>
      </c>
      <c r="G180" s="18">
        <v>138.97999999999999</v>
      </c>
      <c r="H180" s="18">
        <f t="shared" si="17"/>
        <v>179.92</v>
      </c>
      <c r="I180" s="18">
        <f t="shared" si="18"/>
        <v>3238.56</v>
      </c>
      <c r="J180" s="25">
        <f t="shared" si="16"/>
        <v>1.606630793082358E-3</v>
      </c>
    </row>
    <row r="181" spans="1:10" s="19" customFormat="1" ht="26.1" customHeight="1" x14ac:dyDescent="0.2">
      <c r="A181" s="15" t="s">
        <v>495</v>
      </c>
      <c r="B181" s="16" t="s">
        <v>496</v>
      </c>
      <c r="C181" s="15" t="s">
        <v>44</v>
      </c>
      <c r="D181" s="15" t="s">
        <v>497</v>
      </c>
      <c r="E181" s="17" t="s">
        <v>50</v>
      </c>
      <c r="F181" s="18">
        <v>360</v>
      </c>
      <c r="G181" s="18">
        <v>8.5500000000000007</v>
      </c>
      <c r="H181" s="18">
        <f t="shared" si="17"/>
        <v>11.07</v>
      </c>
      <c r="I181" s="18">
        <f t="shared" si="18"/>
        <v>3985.2000000000003</v>
      </c>
      <c r="J181" s="25">
        <f t="shared" si="16"/>
        <v>1.9770345575168637E-3</v>
      </c>
    </row>
    <row r="182" spans="1:10" s="19" customFormat="1" ht="26.1" customHeight="1" x14ac:dyDescent="0.2">
      <c r="A182" s="15" t="s">
        <v>498</v>
      </c>
      <c r="B182" s="16" t="s">
        <v>499</v>
      </c>
      <c r="C182" s="15" t="s">
        <v>44</v>
      </c>
      <c r="D182" s="15" t="s">
        <v>500</v>
      </c>
      <c r="E182" s="17" t="s">
        <v>46</v>
      </c>
      <c r="F182" s="18">
        <v>18</v>
      </c>
      <c r="G182" s="18">
        <v>14.52</v>
      </c>
      <c r="H182" s="18">
        <f t="shared" si="17"/>
        <v>18.8</v>
      </c>
      <c r="I182" s="18">
        <f t="shared" si="18"/>
        <v>338.40000000000003</v>
      </c>
      <c r="J182" s="25">
        <f t="shared" si="16"/>
        <v>1.6787827317668038E-4</v>
      </c>
    </row>
    <row r="183" spans="1:10" s="19" customFormat="1" ht="26.1" customHeight="1" x14ac:dyDescent="0.2">
      <c r="A183" s="15" t="s">
        <v>501</v>
      </c>
      <c r="B183" s="16" t="s">
        <v>502</v>
      </c>
      <c r="C183" s="15" t="s">
        <v>256</v>
      </c>
      <c r="D183" s="15" t="s">
        <v>503</v>
      </c>
      <c r="E183" s="17" t="s">
        <v>46</v>
      </c>
      <c r="F183" s="18">
        <v>1</v>
      </c>
      <c r="G183" s="18">
        <v>3283.26</v>
      </c>
      <c r="H183" s="18">
        <f t="shared" si="17"/>
        <v>4250.51</v>
      </c>
      <c r="I183" s="18">
        <f t="shared" si="18"/>
        <v>4250.51</v>
      </c>
      <c r="J183" s="25">
        <f t="shared" si="16"/>
        <v>2.1086533065018077E-3</v>
      </c>
    </row>
    <row r="184" spans="1:10" s="19" customFormat="1" ht="26.1" customHeight="1" x14ac:dyDescent="0.2">
      <c r="A184" s="15" t="s">
        <v>504</v>
      </c>
      <c r="B184" s="16" t="s">
        <v>505</v>
      </c>
      <c r="C184" s="15" t="s">
        <v>256</v>
      </c>
      <c r="D184" s="15" t="s">
        <v>506</v>
      </c>
      <c r="E184" s="17" t="s">
        <v>46</v>
      </c>
      <c r="F184" s="18">
        <v>2</v>
      </c>
      <c r="G184" s="18">
        <v>5043.3100000000004</v>
      </c>
      <c r="H184" s="18">
        <f t="shared" si="17"/>
        <v>6529.07</v>
      </c>
      <c r="I184" s="18">
        <f t="shared" si="18"/>
        <v>13058.14</v>
      </c>
      <c r="J184" s="25">
        <f t="shared" si="16"/>
        <v>6.478067358449577E-3</v>
      </c>
    </row>
    <row r="185" spans="1:10" s="19" customFormat="1" ht="26.1" customHeight="1" x14ac:dyDescent="0.2">
      <c r="A185" s="15" t="s">
        <v>507</v>
      </c>
      <c r="B185" s="16" t="s">
        <v>508</v>
      </c>
      <c r="C185" s="15" t="s">
        <v>44</v>
      </c>
      <c r="D185" s="15" t="s">
        <v>509</v>
      </c>
      <c r="E185" s="17" t="s">
        <v>510</v>
      </c>
      <c r="F185" s="18">
        <v>2</v>
      </c>
      <c r="G185" s="18">
        <v>1360.29</v>
      </c>
      <c r="H185" s="18">
        <f t="shared" si="17"/>
        <v>1761.03</v>
      </c>
      <c r="I185" s="18">
        <f t="shared" si="18"/>
        <v>3522.06</v>
      </c>
      <c r="J185" s="25">
        <f t="shared" si="16"/>
        <v>1.7472734953447365E-3</v>
      </c>
    </row>
    <row r="186" spans="1:10" s="19" customFormat="1" ht="24" customHeight="1" x14ac:dyDescent="0.2">
      <c r="A186" s="15" t="s">
        <v>511</v>
      </c>
      <c r="B186" s="16" t="s">
        <v>512</v>
      </c>
      <c r="C186" s="15" t="s">
        <v>256</v>
      </c>
      <c r="D186" s="15" t="s">
        <v>513</v>
      </c>
      <c r="E186" s="17" t="s">
        <v>46</v>
      </c>
      <c r="F186" s="18">
        <v>18</v>
      </c>
      <c r="G186" s="18">
        <v>32.85</v>
      </c>
      <c r="H186" s="18">
        <f t="shared" si="17"/>
        <v>42.53</v>
      </c>
      <c r="I186" s="18">
        <f t="shared" si="18"/>
        <v>765.54</v>
      </c>
      <c r="J186" s="25">
        <f t="shared" ref="J186:J215" si="19">+(I186/$F$345)</f>
        <v>3.7977994458533065E-4</v>
      </c>
    </row>
    <row r="187" spans="1:10" s="19" customFormat="1" ht="24" customHeight="1" x14ac:dyDescent="0.2">
      <c r="A187" s="15" t="s">
        <v>514</v>
      </c>
      <c r="B187" s="16" t="s">
        <v>515</v>
      </c>
      <c r="C187" s="15" t="s">
        <v>256</v>
      </c>
      <c r="D187" s="15" t="s">
        <v>516</v>
      </c>
      <c r="E187" s="17" t="s">
        <v>46</v>
      </c>
      <c r="F187" s="18">
        <v>18</v>
      </c>
      <c r="G187" s="18">
        <v>26.49</v>
      </c>
      <c r="H187" s="18">
        <f t="shared" si="17"/>
        <v>34.29</v>
      </c>
      <c r="I187" s="18">
        <f t="shared" si="18"/>
        <v>617.22</v>
      </c>
      <c r="J187" s="25">
        <f t="shared" si="19"/>
        <v>3.0619925463980691E-4</v>
      </c>
    </row>
    <row r="188" spans="1:10" s="19" customFormat="1" ht="24" customHeight="1" x14ac:dyDescent="0.2">
      <c r="A188" s="15" t="s">
        <v>517</v>
      </c>
      <c r="B188" s="16" t="s">
        <v>518</v>
      </c>
      <c r="C188" s="15" t="s">
        <v>256</v>
      </c>
      <c r="D188" s="15" t="s">
        <v>519</v>
      </c>
      <c r="E188" s="17" t="s">
        <v>46</v>
      </c>
      <c r="F188" s="18">
        <v>1</v>
      </c>
      <c r="G188" s="18">
        <v>43.96</v>
      </c>
      <c r="H188" s="18">
        <f t="shared" si="17"/>
        <v>56.91</v>
      </c>
      <c r="I188" s="18">
        <f t="shared" si="18"/>
        <v>56.91</v>
      </c>
      <c r="J188" s="25">
        <f t="shared" si="19"/>
        <v>2.8232720231929313E-5</v>
      </c>
    </row>
    <row r="189" spans="1:10" s="19" customFormat="1" ht="24" customHeight="1" x14ac:dyDescent="0.2">
      <c r="A189" s="15" t="s">
        <v>520</v>
      </c>
      <c r="B189" s="16" t="s">
        <v>521</v>
      </c>
      <c r="C189" s="15" t="s">
        <v>256</v>
      </c>
      <c r="D189" s="15" t="s">
        <v>522</v>
      </c>
      <c r="E189" s="17" t="s">
        <v>46</v>
      </c>
      <c r="F189" s="18">
        <v>1</v>
      </c>
      <c r="G189" s="18">
        <v>163.54</v>
      </c>
      <c r="H189" s="18">
        <f t="shared" si="17"/>
        <v>211.72</v>
      </c>
      <c r="I189" s="18">
        <f t="shared" si="18"/>
        <v>211.72</v>
      </c>
      <c r="J189" s="25">
        <f t="shared" si="19"/>
        <v>1.0503306145675759E-4</v>
      </c>
    </row>
    <row r="190" spans="1:10" s="19" customFormat="1" ht="24" customHeight="1" x14ac:dyDescent="0.2">
      <c r="A190" s="15" t="s">
        <v>523</v>
      </c>
      <c r="B190" s="16">
        <v>473</v>
      </c>
      <c r="C190" s="15" t="s">
        <v>256</v>
      </c>
      <c r="D190" s="15" t="s">
        <v>524</v>
      </c>
      <c r="E190" s="17" t="s">
        <v>46</v>
      </c>
      <c r="F190" s="18">
        <v>40</v>
      </c>
      <c r="G190" s="18">
        <v>0.88</v>
      </c>
      <c r="H190" s="18">
        <f t="shared" si="17"/>
        <v>1.1399999999999999</v>
      </c>
      <c r="I190" s="18">
        <f t="shared" si="18"/>
        <v>45.599999999999994</v>
      </c>
      <c r="J190" s="25">
        <f t="shared" si="19"/>
        <v>2.2621894967070402E-5</v>
      </c>
    </row>
    <row r="191" spans="1:10" s="19" customFormat="1" ht="24" customHeight="1" x14ac:dyDescent="0.2">
      <c r="A191" s="15" t="s">
        <v>525</v>
      </c>
      <c r="B191" s="16" t="s">
        <v>526</v>
      </c>
      <c r="C191" s="15" t="s">
        <v>256</v>
      </c>
      <c r="D191" s="15" t="s">
        <v>527</v>
      </c>
      <c r="E191" s="17" t="s">
        <v>46</v>
      </c>
      <c r="F191" s="18">
        <v>2</v>
      </c>
      <c r="G191" s="18">
        <v>88.08</v>
      </c>
      <c r="H191" s="18">
        <f t="shared" si="17"/>
        <v>114.03</v>
      </c>
      <c r="I191" s="18">
        <f t="shared" si="18"/>
        <v>228.06</v>
      </c>
      <c r="J191" s="25">
        <f t="shared" si="19"/>
        <v>1.1313924048662449E-4</v>
      </c>
    </row>
    <row r="192" spans="1:10" s="19" customFormat="1" ht="26.1" customHeight="1" x14ac:dyDescent="0.2">
      <c r="A192" s="15" t="s">
        <v>528</v>
      </c>
      <c r="B192" s="16" t="s">
        <v>529</v>
      </c>
      <c r="C192" s="15" t="s">
        <v>151</v>
      </c>
      <c r="D192" s="15" t="s">
        <v>530</v>
      </c>
      <c r="E192" s="17" t="s">
        <v>46</v>
      </c>
      <c r="F192" s="18">
        <v>8</v>
      </c>
      <c r="G192" s="18">
        <v>22.98</v>
      </c>
      <c r="H192" s="18">
        <f t="shared" si="17"/>
        <v>29.75</v>
      </c>
      <c r="I192" s="18">
        <f t="shared" si="18"/>
        <v>238</v>
      </c>
      <c r="J192" s="25">
        <f t="shared" si="19"/>
        <v>1.1807041671409553E-4</v>
      </c>
    </row>
    <row r="193" spans="1:10" ht="24" customHeight="1" x14ac:dyDescent="0.2">
      <c r="A193" s="6" t="s">
        <v>531</v>
      </c>
      <c r="B193" s="6"/>
      <c r="C193" s="6"/>
      <c r="D193" s="6" t="s">
        <v>532</v>
      </c>
      <c r="E193" s="6"/>
      <c r="F193" s="7"/>
      <c r="G193" s="6"/>
      <c r="H193" s="6"/>
      <c r="I193" s="7">
        <f>SUM(I194:I215)</f>
        <v>47435.571500000005</v>
      </c>
      <c r="J193" s="27">
        <f t="shared" si="19"/>
        <v>2.3532511319648213E-2</v>
      </c>
    </row>
    <row r="194" spans="1:10" s="19" customFormat="1" ht="26.1" customHeight="1" x14ac:dyDescent="0.2">
      <c r="A194" s="15" t="s">
        <v>533</v>
      </c>
      <c r="B194" s="16" t="s">
        <v>534</v>
      </c>
      <c r="C194" s="15" t="s">
        <v>44</v>
      </c>
      <c r="D194" s="15" t="s">
        <v>535</v>
      </c>
      <c r="E194" s="17" t="s">
        <v>46</v>
      </c>
      <c r="F194" s="18">
        <v>18</v>
      </c>
      <c r="G194" s="18">
        <v>25.33</v>
      </c>
      <c r="H194" s="18">
        <f t="shared" si="17"/>
        <v>32.79</v>
      </c>
      <c r="I194" s="18">
        <f t="shared" si="18"/>
        <v>590.22</v>
      </c>
      <c r="J194" s="25">
        <f t="shared" si="19"/>
        <v>2.9280471156719945E-4</v>
      </c>
    </row>
    <row r="195" spans="1:10" s="19" customFormat="1" ht="39" customHeight="1" x14ac:dyDescent="0.2">
      <c r="A195" s="15" t="s">
        <v>536</v>
      </c>
      <c r="B195" s="16" t="s">
        <v>537</v>
      </c>
      <c r="C195" s="15" t="s">
        <v>22</v>
      </c>
      <c r="D195" s="15" t="s">
        <v>538</v>
      </c>
      <c r="E195" s="17" t="s">
        <v>46</v>
      </c>
      <c r="F195" s="18">
        <v>22</v>
      </c>
      <c r="G195" s="18">
        <v>20.329999999999998</v>
      </c>
      <c r="H195" s="18">
        <f t="shared" si="17"/>
        <v>26.32</v>
      </c>
      <c r="I195" s="18">
        <f t="shared" si="18"/>
        <v>579.04</v>
      </c>
      <c r="J195" s="25">
        <f t="shared" si="19"/>
        <v>2.8725837854676417E-4</v>
      </c>
    </row>
    <row r="196" spans="1:10" s="19" customFormat="1" ht="24" customHeight="1" x14ac:dyDescent="0.2">
      <c r="A196" s="15" t="s">
        <v>539</v>
      </c>
      <c r="B196" s="16" t="s">
        <v>540</v>
      </c>
      <c r="C196" s="15" t="s">
        <v>256</v>
      </c>
      <c r="D196" s="15" t="s">
        <v>541</v>
      </c>
      <c r="E196" s="17" t="s">
        <v>46</v>
      </c>
      <c r="F196" s="18">
        <v>250</v>
      </c>
      <c r="G196" s="18">
        <v>3.02</v>
      </c>
      <c r="H196" s="18">
        <f t="shared" si="17"/>
        <v>3.91</v>
      </c>
      <c r="I196" s="18">
        <f t="shared" si="18"/>
        <v>977.5</v>
      </c>
      <c r="J196" s="25">
        <f t="shared" si="19"/>
        <v>4.849320686471781E-4</v>
      </c>
    </row>
    <row r="197" spans="1:10" s="19" customFormat="1" ht="26.1" customHeight="1" x14ac:dyDescent="0.2">
      <c r="A197" s="15" t="s">
        <v>542</v>
      </c>
      <c r="B197" s="16" t="s">
        <v>543</v>
      </c>
      <c r="C197" s="15" t="s">
        <v>256</v>
      </c>
      <c r="D197" s="15" t="s">
        <v>544</v>
      </c>
      <c r="E197" s="17" t="s">
        <v>46</v>
      </c>
      <c r="F197" s="18">
        <v>56</v>
      </c>
      <c r="G197" s="18">
        <v>36.56</v>
      </c>
      <c r="H197" s="18">
        <f t="shared" si="17"/>
        <v>47.33</v>
      </c>
      <c r="I197" s="18">
        <f t="shared" si="18"/>
        <v>2650.48</v>
      </c>
      <c r="J197" s="25">
        <f t="shared" si="19"/>
        <v>1.3148877230772097E-3</v>
      </c>
    </row>
    <row r="198" spans="1:10" s="19" customFormat="1" ht="39" customHeight="1" x14ac:dyDescent="0.2">
      <c r="A198" s="15" t="s">
        <v>545</v>
      </c>
      <c r="B198" s="16" t="s">
        <v>546</v>
      </c>
      <c r="C198" s="15" t="s">
        <v>22</v>
      </c>
      <c r="D198" s="15" t="s">
        <v>547</v>
      </c>
      <c r="E198" s="17" t="s">
        <v>46</v>
      </c>
      <c r="F198" s="18">
        <v>511</v>
      </c>
      <c r="G198" s="18">
        <v>1.05</v>
      </c>
      <c r="H198" s="18">
        <f t="shared" si="17"/>
        <v>1.36</v>
      </c>
      <c r="I198" s="18">
        <f t="shared" si="18"/>
        <v>694.96</v>
      </c>
      <c r="J198" s="25">
        <f t="shared" si="19"/>
        <v>3.44765616805159E-4</v>
      </c>
    </row>
    <row r="199" spans="1:10" s="19" customFormat="1" ht="26.1" customHeight="1" x14ac:dyDescent="0.2">
      <c r="A199" s="15" t="s">
        <v>548</v>
      </c>
      <c r="B199" s="16" t="s">
        <v>549</v>
      </c>
      <c r="C199" s="15" t="s">
        <v>151</v>
      </c>
      <c r="D199" s="15" t="s">
        <v>550</v>
      </c>
      <c r="E199" s="17" t="s">
        <v>46</v>
      </c>
      <c r="F199" s="18">
        <v>511</v>
      </c>
      <c r="G199" s="18">
        <v>0.06</v>
      </c>
      <c r="H199" s="18">
        <f t="shared" si="17"/>
        <v>0.08</v>
      </c>
      <c r="I199" s="18">
        <f t="shared" si="18"/>
        <v>40.880000000000003</v>
      </c>
      <c r="J199" s="25">
        <f t="shared" si="19"/>
        <v>2.028033040030347E-5</v>
      </c>
    </row>
    <row r="200" spans="1:10" s="19" customFormat="1" ht="39" customHeight="1" x14ac:dyDescent="0.2">
      <c r="A200" s="15" t="s">
        <v>551</v>
      </c>
      <c r="B200" s="16" t="s">
        <v>552</v>
      </c>
      <c r="C200" s="15" t="s">
        <v>151</v>
      </c>
      <c r="D200" s="15" t="s">
        <v>553</v>
      </c>
      <c r="E200" s="17" t="s">
        <v>46</v>
      </c>
      <c r="F200" s="18">
        <v>12</v>
      </c>
      <c r="G200" s="18">
        <v>2.44</v>
      </c>
      <c r="H200" s="18">
        <f t="shared" si="17"/>
        <v>3.16</v>
      </c>
      <c r="I200" s="18">
        <f t="shared" si="18"/>
        <v>37.92</v>
      </c>
      <c r="J200" s="25">
        <f t="shared" si="19"/>
        <v>1.8811891604195388E-5</v>
      </c>
    </row>
    <row r="201" spans="1:10" s="19" customFormat="1" ht="24" customHeight="1" x14ac:dyDescent="0.2">
      <c r="A201" s="15" t="s">
        <v>554</v>
      </c>
      <c r="B201" s="16" t="s">
        <v>555</v>
      </c>
      <c r="C201" s="15" t="s">
        <v>44</v>
      </c>
      <c r="D201" s="15" t="s">
        <v>556</v>
      </c>
      <c r="E201" s="17" t="s">
        <v>46</v>
      </c>
      <c r="F201" s="18">
        <v>17</v>
      </c>
      <c r="G201" s="18">
        <v>358.58</v>
      </c>
      <c r="H201" s="18">
        <f t="shared" si="17"/>
        <v>464.22</v>
      </c>
      <c r="I201" s="18">
        <f t="shared" si="18"/>
        <v>7891.7400000000007</v>
      </c>
      <c r="J201" s="25">
        <f t="shared" si="19"/>
        <v>3.9150463462155312E-3</v>
      </c>
    </row>
    <row r="202" spans="1:10" s="19" customFormat="1" ht="39" customHeight="1" x14ac:dyDescent="0.2">
      <c r="A202" s="15" t="s">
        <v>557</v>
      </c>
      <c r="B202" s="16" t="s">
        <v>558</v>
      </c>
      <c r="C202" s="15" t="s">
        <v>44</v>
      </c>
      <c r="D202" s="15" t="s">
        <v>559</v>
      </c>
      <c r="E202" s="17" t="s">
        <v>50</v>
      </c>
      <c r="F202" s="18">
        <v>177</v>
      </c>
      <c r="G202" s="18">
        <v>56.07</v>
      </c>
      <c r="H202" s="18">
        <f t="shared" si="17"/>
        <v>72.59</v>
      </c>
      <c r="I202" s="18">
        <f t="shared" si="18"/>
        <v>12848.43</v>
      </c>
      <c r="J202" s="25">
        <f t="shared" si="19"/>
        <v>6.3740314463104474E-3</v>
      </c>
    </row>
    <row r="203" spans="1:10" s="19" customFormat="1" ht="24" customHeight="1" x14ac:dyDescent="0.2">
      <c r="A203" s="15" t="s">
        <v>560</v>
      </c>
      <c r="B203" s="16" t="s">
        <v>561</v>
      </c>
      <c r="C203" s="15" t="s">
        <v>44</v>
      </c>
      <c r="D203" s="15" t="s">
        <v>562</v>
      </c>
      <c r="E203" s="17" t="s">
        <v>50</v>
      </c>
      <c r="F203" s="18">
        <v>227</v>
      </c>
      <c r="G203" s="18">
        <v>35.96</v>
      </c>
      <c r="H203" s="18">
        <f t="shared" si="17"/>
        <v>46.55</v>
      </c>
      <c r="I203" s="18">
        <f t="shared" si="18"/>
        <v>10566.849999999999</v>
      </c>
      <c r="J203" s="25">
        <f t="shared" si="19"/>
        <v>5.2421528691400853E-3</v>
      </c>
    </row>
    <row r="204" spans="1:10" s="19" customFormat="1" ht="39" customHeight="1" x14ac:dyDescent="0.2">
      <c r="A204" s="15" t="s">
        <v>563</v>
      </c>
      <c r="B204" s="16" t="s">
        <v>564</v>
      </c>
      <c r="C204" s="15" t="s">
        <v>44</v>
      </c>
      <c r="D204" s="15" t="s">
        <v>565</v>
      </c>
      <c r="E204" s="17" t="s">
        <v>50</v>
      </c>
      <c r="F204" s="18">
        <v>1</v>
      </c>
      <c r="G204" s="18">
        <v>31.01</v>
      </c>
      <c r="H204" s="18">
        <f t="shared" si="17"/>
        <v>40.15</v>
      </c>
      <c r="I204" s="18">
        <f t="shared" si="18"/>
        <v>40.15</v>
      </c>
      <c r="J204" s="25">
        <f t="shared" si="19"/>
        <v>1.991818164315519E-5</v>
      </c>
    </row>
    <row r="205" spans="1:10" s="19" customFormat="1" ht="24" customHeight="1" x14ac:dyDescent="0.2">
      <c r="A205" s="15" t="s">
        <v>566</v>
      </c>
      <c r="B205" s="16" t="s">
        <v>567</v>
      </c>
      <c r="C205" s="15" t="s">
        <v>44</v>
      </c>
      <c r="D205" s="15" t="s">
        <v>568</v>
      </c>
      <c r="E205" s="17" t="s">
        <v>46</v>
      </c>
      <c r="F205" s="18">
        <v>72</v>
      </c>
      <c r="G205" s="18">
        <v>27.51</v>
      </c>
      <c r="H205" s="18">
        <f t="shared" si="17"/>
        <v>35.61</v>
      </c>
      <c r="I205" s="18">
        <f t="shared" si="18"/>
        <v>2563.92</v>
      </c>
      <c r="J205" s="25">
        <f t="shared" si="19"/>
        <v>1.271945810174806E-3</v>
      </c>
    </row>
    <row r="206" spans="1:10" s="19" customFormat="1" ht="26.1" customHeight="1" x14ac:dyDescent="0.2">
      <c r="A206" s="15" t="s">
        <v>569</v>
      </c>
      <c r="B206" s="16" t="s">
        <v>407</v>
      </c>
      <c r="C206" s="15" t="s">
        <v>44</v>
      </c>
      <c r="D206" s="15" t="s">
        <v>408</v>
      </c>
      <c r="E206" s="17" t="s">
        <v>50</v>
      </c>
      <c r="F206" s="18">
        <v>27</v>
      </c>
      <c r="G206" s="18">
        <v>27.05</v>
      </c>
      <c r="H206" s="18">
        <f t="shared" si="17"/>
        <v>35.020000000000003</v>
      </c>
      <c r="I206" s="18">
        <f t="shared" si="18"/>
        <v>945.54000000000008</v>
      </c>
      <c r="J206" s="25">
        <f t="shared" si="19"/>
        <v>4.6907689840271384E-4</v>
      </c>
    </row>
    <row r="207" spans="1:10" s="19" customFormat="1" ht="39" customHeight="1" x14ac:dyDescent="0.2">
      <c r="A207" s="15" t="s">
        <v>570</v>
      </c>
      <c r="B207" s="16" t="s">
        <v>571</v>
      </c>
      <c r="C207" s="15" t="s">
        <v>44</v>
      </c>
      <c r="D207" s="15" t="s">
        <v>572</v>
      </c>
      <c r="E207" s="17" t="s">
        <v>46</v>
      </c>
      <c r="F207" s="18">
        <v>11</v>
      </c>
      <c r="G207" s="18">
        <v>17.72</v>
      </c>
      <c r="H207" s="18">
        <f t="shared" si="17"/>
        <v>22.94</v>
      </c>
      <c r="I207" s="18">
        <f t="shared" si="18"/>
        <v>252.34</v>
      </c>
      <c r="J207" s="25">
        <f t="shared" si="19"/>
        <v>1.2518440736821373E-4</v>
      </c>
    </row>
    <row r="208" spans="1:10" s="19" customFormat="1" ht="26.1" customHeight="1" x14ac:dyDescent="0.2">
      <c r="A208" s="15" t="s">
        <v>573</v>
      </c>
      <c r="B208" s="16" t="s">
        <v>574</v>
      </c>
      <c r="C208" s="15" t="s">
        <v>151</v>
      </c>
      <c r="D208" s="15" t="s">
        <v>575</v>
      </c>
      <c r="E208" s="17" t="s">
        <v>576</v>
      </c>
      <c r="F208" s="18">
        <v>9</v>
      </c>
      <c r="G208" s="18">
        <v>41.12</v>
      </c>
      <c r="H208" s="18">
        <f t="shared" si="17"/>
        <v>53.23</v>
      </c>
      <c r="I208" s="18">
        <f t="shared" si="18"/>
        <v>479.07</v>
      </c>
      <c r="J208" s="25">
        <f t="shared" si="19"/>
        <v>2.3766384258496533E-4</v>
      </c>
    </row>
    <row r="209" spans="1:10" s="19" customFormat="1" ht="24" customHeight="1" x14ac:dyDescent="0.2">
      <c r="A209" s="15" t="s">
        <v>577</v>
      </c>
      <c r="B209" s="16" t="s">
        <v>578</v>
      </c>
      <c r="C209" s="15" t="s">
        <v>256</v>
      </c>
      <c r="D209" s="15" t="s">
        <v>579</v>
      </c>
      <c r="E209" s="17" t="s">
        <v>46</v>
      </c>
      <c r="F209" s="18">
        <v>3</v>
      </c>
      <c r="G209" s="18">
        <v>101.76</v>
      </c>
      <c r="H209" s="18">
        <f t="shared" si="17"/>
        <v>131.74</v>
      </c>
      <c r="I209" s="18">
        <f t="shared" si="18"/>
        <v>395.22</v>
      </c>
      <c r="J209" s="25">
        <f t="shared" si="19"/>
        <v>1.9606634493170102E-4</v>
      </c>
    </row>
    <row r="210" spans="1:10" s="19" customFormat="1" ht="39" customHeight="1" x14ac:dyDescent="0.2">
      <c r="A210" s="15" t="s">
        <v>580</v>
      </c>
      <c r="B210" s="16" t="s">
        <v>581</v>
      </c>
      <c r="C210" s="15" t="s">
        <v>44</v>
      </c>
      <c r="D210" s="15" t="s">
        <v>582</v>
      </c>
      <c r="E210" s="17" t="s">
        <v>46</v>
      </c>
      <c r="F210" s="18">
        <v>3</v>
      </c>
      <c r="G210" s="18">
        <v>99.08</v>
      </c>
      <c r="H210" s="18">
        <f t="shared" si="17"/>
        <v>128.27000000000001</v>
      </c>
      <c r="I210" s="18">
        <f t="shared" si="18"/>
        <v>384.81000000000006</v>
      </c>
      <c r="J210" s="25">
        <f t="shared" si="19"/>
        <v>1.9090200443592904E-4</v>
      </c>
    </row>
    <row r="211" spans="1:10" s="19" customFormat="1" ht="39" customHeight="1" x14ac:dyDescent="0.2">
      <c r="A211" s="15" t="s">
        <v>583</v>
      </c>
      <c r="B211" s="16" t="s">
        <v>584</v>
      </c>
      <c r="C211" s="15" t="s">
        <v>22</v>
      </c>
      <c r="D211" s="15" t="s">
        <v>585</v>
      </c>
      <c r="E211" s="17" t="s">
        <v>46</v>
      </c>
      <c r="F211" s="18">
        <v>9</v>
      </c>
      <c r="G211" s="18">
        <v>35.18</v>
      </c>
      <c r="H211" s="18">
        <f t="shared" si="17"/>
        <v>45.54</v>
      </c>
      <c r="I211" s="18">
        <f t="shared" si="18"/>
        <v>409.86</v>
      </c>
      <c r="J211" s="25">
        <f t="shared" si="19"/>
        <v>2.033291638421815E-4</v>
      </c>
    </row>
    <row r="212" spans="1:10" s="19" customFormat="1" ht="24" customHeight="1" x14ac:dyDescent="0.2">
      <c r="A212" s="15" t="s">
        <v>586</v>
      </c>
      <c r="B212" s="16" t="s">
        <v>587</v>
      </c>
      <c r="C212" s="15" t="s">
        <v>151</v>
      </c>
      <c r="D212" s="15" t="s">
        <v>588</v>
      </c>
      <c r="E212" s="17" t="s">
        <v>46</v>
      </c>
      <c r="F212" s="18">
        <v>81</v>
      </c>
      <c r="G212" s="18">
        <v>5.69</v>
      </c>
      <c r="H212" s="18">
        <f t="shared" si="17"/>
        <v>7.37</v>
      </c>
      <c r="I212" s="18">
        <f t="shared" si="18"/>
        <v>596.97</v>
      </c>
      <c r="J212" s="25">
        <f t="shared" si="19"/>
        <v>2.961533473353513E-4</v>
      </c>
    </row>
    <row r="213" spans="1:10" s="19" customFormat="1" ht="39" customHeight="1" x14ac:dyDescent="0.2">
      <c r="A213" s="15" t="s">
        <v>589</v>
      </c>
      <c r="B213" s="16" t="s">
        <v>590</v>
      </c>
      <c r="C213" s="15" t="s">
        <v>151</v>
      </c>
      <c r="D213" s="15" t="s">
        <v>591</v>
      </c>
      <c r="E213" s="17" t="s">
        <v>46</v>
      </c>
      <c r="F213" s="18">
        <v>21</v>
      </c>
      <c r="G213" s="18">
        <v>5.36</v>
      </c>
      <c r="H213" s="18">
        <f t="shared" si="17"/>
        <v>6.94</v>
      </c>
      <c r="I213" s="18">
        <f t="shared" si="18"/>
        <v>145.74</v>
      </c>
      <c r="J213" s="25">
        <f t="shared" si="19"/>
        <v>7.2300766940807922E-5</v>
      </c>
    </row>
    <row r="214" spans="1:10" s="19" customFormat="1" ht="26.1" customHeight="1" x14ac:dyDescent="0.2">
      <c r="A214" s="15" t="s">
        <v>592</v>
      </c>
      <c r="B214" s="16" t="s">
        <v>593</v>
      </c>
      <c r="C214" s="15" t="s">
        <v>22</v>
      </c>
      <c r="D214" s="15" t="s">
        <v>594</v>
      </c>
      <c r="E214" s="17" t="s">
        <v>46</v>
      </c>
      <c r="F214" s="18">
        <v>13</v>
      </c>
      <c r="G214" s="18">
        <v>254.96</v>
      </c>
      <c r="H214" s="18">
        <f t="shared" si="17"/>
        <v>330.07</v>
      </c>
      <c r="I214" s="18">
        <f t="shared" si="18"/>
        <v>4290.91</v>
      </c>
      <c r="J214" s="25">
        <f t="shared" si="19"/>
        <v>2.1286955116919313E-3</v>
      </c>
    </row>
    <row r="215" spans="1:10" s="19" customFormat="1" ht="26.1" customHeight="1" x14ac:dyDescent="0.2">
      <c r="A215" s="15" t="s">
        <v>595</v>
      </c>
      <c r="B215" s="16" t="s">
        <v>596</v>
      </c>
      <c r="C215" s="15" t="s">
        <v>200</v>
      </c>
      <c r="D215" s="15" t="s">
        <v>597</v>
      </c>
      <c r="E215" s="17" t="s">
        <v>50</v>
      </c>
      <c r="F215" s="18">
        <v>0.35</v>
      </c>
      <c r="G215" s="18">
        <v>117.02</v>
      </c>
      <c r="H215" s="18">
        <f t="shared" si="17"/>
        <v>151.49</v>
      </c>
      <c r="I215" s="18">
        <f t="shared" si="18"/>
        <v>53.021500000000003</v>
      </c>
      <c r="J215" s="25">
        <f t="shared" si="19"/>
        <v>2.6303657982379901E-5</v>
      </c>
    </row>
    <row r="216" spans="1:10" ht="24" customHeight="1" x14ac:dyDescent="0.2">
      <c r="A216" s="6" t="s">
        <v>598</v>
      </c>
      <c r="B216" s="6"/>
      <c r="C216" s="6"/>
      <c r="D216" s="6" t="s">
        <v>599</v>
      </c>
      <c r="E216" s="6"/>
      <c r="F216" s="7"/>
      <c r="G216" s="6"/>
      <c r="H216" s="6"/>
      <c r="I216" s="7">
        <f>SUM(I217+I234+I240+I251+I279)</f>
        <v>179268.48319999999</v>
      </c>
      <c r="J216" s="27">
        <f>SUM(J217+J234+J240+J251+J279)</f>
        <v>8.8934052584570739E-2</v>
      </c>
    </row>
    <row r="217" spans="1:10" ht="24" customHeight="1" x14ac:dyDescent="0.2">
      <c r="A217" s="6" t="s">
        <v>600</v>
      </c>
      <c r="B217" s="6"/>
      <c r="C217" s="6"/>
      <c r="D217" s="6" t="s">
        <v>601</v>
      </c>
      <c r="E217" s="6"/>
      <c r="F217" s="7"/>
      <c r="G217" s="6"/>
      <c r="H217" s="6"/>
      <c r="I217" s="7">
        <f>SUM(I218:I233)</f>
        <v>55201.718699999998</v>
      </c>
      <c r="J217" s="27">
        <f>SUM(J218:J233)</f>
        <v>2.738525180774487E-2</v>
      </c>
    </row>
    <row r="218" spans="1:10" s="19" customFormat="1" ht="51.95" customHeight="1" x14ac:dyDescent="0.2">
      <c r="A218" s="15" t="s">
        <v>602</v>
      </c>
      <c r="B218" s="16" t="s">
        <v>603</v>
      </c>
      <c r="C218" s="15" t="s">
        <v>44</v>
      </c>
      <c r="D218" s="15" t="s">
        <v>604</v>
      </c>
      <c r="E218" s="17" t="s">
        <v>46</v>
      </c>
      <c r="F218" s="18">
        <v>1</v>
      </c>
      <c r="G218" s="18">
        <v>315.56</v>
      </c>
      <c r="H218" s="18">
        <f t="shared" si="17"/>
        <v>408.52</v>
      </c>
      <c r="I218" s="18">
        <f t="shared" si="18"/>
        <v>408.52</v>
      </c>
      <c r="J218" s="25">
        <f t="shared" ref="J218:J233" si="20">+(I218/$F$345)</f>
        <v>2.0266439763042985E-4</v>
      </c>
    </row>
    <row r="219" spans="1:10" s="19" customFormat="1" ht="26.1" customHeight="1" x14ac:dyDescent="0.2">
      <c r="A219" s="15" t="s">
        <v>605</v>
      </c>
      <c r="B219" s="16" t="s">
        <v>606</v>
      </c>
      <c r="C219" s="15" t="s">
        <v>200</v>
      </c>
      <c r="D219" s="15" t="s">
        <v>607</v>
      </c>
      <c r="E219" s="17" t="s">
        <v>46</v>
      </c>
      <c r="F219" s="18">
        <v>1</v>
      </c>
      <c r="G219" s="18">
        <v>219.87</v>
      </c>
      <c r="H219" s="18">
        <f t="shared" si="17"/>
        <v>284.64</v>
      </c>
      <c r="I219" s="18">
        <f t="shared" si="18"/>
        <v>284.64</v>
      </c>
      <c r="J219" s="25">
        <f t="shared" si="20"/>
        <v>1.4120824963655525E-4</v>
      </c>
    </row>
    <row r="220" spans="1:10" s="19" customFormat="1" ht="78" customHeight="1" x14ac:dyDescent="0.2">
      <c r="A220" s="15" t="s">
        <v>608</v>
      </c>
      <c r="B220" s="16" t="s">
        <v>609</v>
      </c>
      <c r="C220" s="15" t="s">
        <v>44</v>
      </c>
      <c r="D220" s="15" t="s">
        <v>610</v>
      </c>
      <c r="E220" s="17" t="s">
        <v>348</v>
      </c>
      <c r="F220" s="18">
        <v>37</v>
      </c>
      <c r="G220" s="18">
        <v>123.5</v>
      </c>
      <c r="H220" s="18">
        <f t="shared" si="17"/>
        <v>159.88</v>
      </c>
      <c r="I220" s="18">
        <f t="shared" si="18"/>
        <v>5915.5599999999995</v>
      </c>
      <c r="J220" s="25">
        <f t="shared" si="20"/>
        <v>2.9346749340219956E-3</v>
      </c>
    </row>
    <row r="221" spans="1:10" s="19" customFormat="1" ht="78" customHeight="1" x14ac:dyDescent="0.2">
      <c r="A221" s="15" t="s">
        <v>611</v>
      </c>
      <c r="B221" s="16" t="s">
        <v>612</v>
      </c>
      <c r="C221" s="15" t="s">
        <v>22</v>
      </c>
      <c r="D221" s="15" t="s">
        <v>613</v>
      </c>
      <c r="E221" s="17" t="s">
        <v>348</v>
      </c>
      <c r="F221" s="18">
        <v>19</v>
      </c>
      <c r="G221" s="18">
        <v>138.9</v>
      </c>
      <c r="H221" s="18">
        <f t="shared" si="17"/>
        <v>179.82</v>
      </c>
      <c r="I221" s="18">
        <f t="shared" si="18"/>
        <v>3416.58</v>
      </c>
      <c r="J221" s="25">
        <f t="shared" si="20"/>
        <v>1.69494548040775E-3</v>
      </c>
    </row>
    <row r="222" spans="1:10" s="19" customFormat="1" ht="78" customHeight="1" x14ac:dyDescent="0.2">
      <c r="A222" s="15" t="s">
        <v>614</v>
      </c>
      <c r="B222" s="16" t="s">
        <v>615</v>
      </c>
      <c r="C222" s="15" t="s">
        <v>22</v>
      </c>
      <c r="D222" s="15" t="s">
        <v>616</v>
      </c>
      <c r="E222" s="17" t="s">
        <v>348</v>
      </c>
      <c r="F222" s="18">
        <v>7</v>
      </c>
      <c r="G222" s="18">
        <v>241</v>
      </c>
      <c r="H222" s="18">
        <f t="shared" si="17"/>
        <v>312</v>
      </c>
      <c r="I222" s="18">
        <f t="shared" si="18"/>
        <v>2184</v>
      </c>
      <c r="J222" s="25">
        <f t="shared" si="20"/>
        <v>1.0834697063175826E-3</v>
      </c>
    </row>
    <row r="223" spans="1:10" s="19" customFormat="1" ht="65.099999999999994" customHeight="1" x14ac:dyDescent="0.2">
      <c r="A223" s="15" t="s">
        <v>617</v>
      </c>
      <c r="B223" s="16" t="s">
        <v>618</v>
      </c>
      <c r="C223" s="15" t="s">
        <v>44</v>
      </c>
      <c r="D223" s="15" t="s">
        <v>619</v>
      </c>
      <c r="E223" s="17" t="s">
        <v>348</v>
      </c>
      <c r="F223" s="18">
        <v>9</v>
      </c>
      <c r="G223" s="18">
        <v>307.64999999999998</v>
      </c>
      <c r="H223" s="18">
        <f t="shared" si="17"/>
        <v>398.28</v>
      </c>
      <c r="I223" s="18">
        <f t="shared" si="18"/>
        <v>3584.5199999999995</v>
      </c>
      <c r="J223" s="25">
        <f t="shared" si="20"/>
        <v>1.7782595383193684E-3</v>
      </c>
    </row>
    <row r="224" spans="1:10" s="19" customFormat="1" ht="90.95" customHeight="1" x14ac:dyDescent="0.2">
      <c r="A224" s="15" t="s">
        <v>620</v>
      </c>
      <c r="B224" s="16" t="s">
        <v>621</v>
      </c>
      <c r="C224" s="15" t="s">
        <v>44</v>
      </c>
      <c r="D224" s="15" t="s">
        <v>622</v>
      </c>
      <c r="E224" s="17" t="s">
        <v>348</v>
      </c>
      <c r="F224" s="18">
        <v>22</v>
      </c>
      <c r="G224" s="18">
        <v>149.97999999999999</v>
      </c>
      <c r="H224" s="18">
        <f t="shared" ref="H224:H287" si="21">ROUND(G224+(G224*$H$3),2)</f>
        <v>194.16</v>
      </c>
      <c r="I224" s="18">
        <f t="shared" si="18"/>
        <v>4271.5199999999995</v>
      </c>
      <c r="J224" s="25">
        <f t="shared" si="20"/>
        <v>2.1190762453890473E-3</v>
      </c>
    </row>
    <row r="225" spans="1:10" s="19" customFormat="1" ht="78" customHeight="1" x14ac:dyDescent="0.2">
      <c r="A225" s="15" t="s">
        <v>623</v>
      </c>
      <c r="B225" s="16" t="s">
        <v>624</v>
      </c>
      <c r="C225" s="15" t="s">
        <v>44</v>
      </c>
      <c r="D225" s="15" t="s">
        <v>625</v>
      </c>
      <c r="E225" s="17" t="s">
        <v>348</v>
      </c>
      <c r="F225" s="18">
        <v>25</v>
      </c>
      <c r="G225" s="18">
        <v>212.6</v>
      </c>
      <c r="H225" s="18">
        <f t="shared" si="21"/>
        <v>275.23</v>
      </c>
      <c r="I225" s="18">
        <f t="shared" si="18"/>
        <v>6880.75</v>
      </c>
      <c r="J225" s="25">
        <f t="shared" si="20"/>
        <v>3.4135000832164406E-3</v>
      </c>
    </row>
    <row r="226" spans="1:10" s="19" customFormat="1" ht="39" customHeight="1" x14ac:dyDescent="0.2">
      <c r="A226" s="15" t="s">
        <v>626</v>
      </c>
      <c r="B226" s="16" t="s">
        <v>627</v>
      </c>
      <c r="C226" s="15" t="s">
        <v>44</v>
      </c>
      <c r="D226" s="15" t="s">
        <v>628</v>
      </c>
      <c r="E226" s="17" t="s">
        <v>50</v>
      </c>
      <c r="F226" s="18">
        <v>92.01</v>
      </c>
      <c r="G226" s="18">
        <v>22.47</v>
      </c>
      <c r="H226" s="18">
        <f t="shared" si="21"/>
        <v>29.09</v>
      </c>
      <c r="I226" s="18">
        <f t="shared" si="18"/>
        <v>2676.5709000000002</v>
      </c>
      <c r="J226" s="25">
        <f t="shared" si="20"/>
        <v>1.3278312669236208E-3</v>
      </c>
    </row>
    <row r="227" spans="1:10" s="19" customFormat="1" ht="39" customHeight="1" x14ac:dyDescent="0.2">
      <c r="A227" s="15" t="s">
        <v>629</v>
      </c>
      <c r="B227" s="16" t="s">
        <v>630</v>
      </c>
      <c r="C227" s="15" t="s">
        <v>44</v>
      </c>
      <c r="D227" s="15" t="s">
        <v>631</v>
      </c>
      <c r="E227" s="17" t="s">
        <v>50</v>
      </c>
      <c r="F227" s="18">
        <v>120.78</v>
      </c>
      <c r="G227" s="18">
        <v>42.89</v>
      </c>
      <c r="H227" s="18">
        <f t="shared" si="21"/>
        <v>55.53</v>
      </c>
      <c r="I227" s="18">
        <f t="shared" ref="I227:I290" si="22">PRODUCT(F227*H227)</f>
        <v>6706.9134000000004</v>
      </c>
      <c r="J227" s="25">
        <f t="shared" si="20"/>
        <v>3.3272607563166021E-3</v>
      </c>
    </row>
    <row r="228" spans="1:10" s="19" customFormat="1" ht="39" customHeight="1" x14ac:dyDescent="0.2">
      <c r="A228" s="15" t="s">
        <v>632</v>
      </c>
      <c r="B228" s="16" t="s">
        <v>633</v>
      </c>
      <c r="C228" s="15" t="s">
        <v>44</v>
      </c>
      <c r="D228" s="15" t="s">
        <v>634</v>
      </c>
      <c r="E228" s="17" t="s">
        <v>50</v>
      </c>
      <c r="F228" s="18">
        <v>3.64</v>
      </c>
      <c r="G228" s="18">
        <v>30.25</v>
      </c>
      <c r="H228" s="18">
        <f t="shared" si="21"/>
        <v>39.159999999999997</v>
      </c>
      <c r="I228" s="18">
        <f t="shared" si="22"/>
        <v>142.54239999999999</v>
      </c>
      <c r="J228" s="25">
        <f t="shared" si="20"/>
        <v>7.0714456165660883E-5</v>
      </c>
    </row>
    <row r="229" spans="1:10" s="19" customFormat="1" ht="39" customHeight="1" x14ac:dyDescent="0.2">
      <c r="A229" s="15" t="s">
        <v>635</v>
      </c>
      <c r="B229" s="16" t="s">
        <v>636</v>
      </c>
      <c r="C229" s="15" t="s">
        <v>44</v>
      </c>
      <c r="D229" s="15" t="s">
        <v>637</v>
      </c>
      <c r="E229" s="17" t="s">
        <v>50</v>
      </c>
      <c r="F229" s="18">
        <v>18.170000000000002</v>
      </c>
      <c r="G229" s="18">
        <v>41.24</v>
      </c>
      <c r="H229" s="18">
        <f t="shared" si="21"/>
        <v>53.39</v>
      </c>
      <c r="I229" s="18">
        <f t="shared" si="22"/>
        <v>970.09630000000016</v>
      </c>
      <c r="J229" s="25">
        <f t="shared" si="20"/>
        <v>4.8125913610841284E-4</v>
      </c>
    </row>
    <row r="230" spans="1:10" s="19" customFormat="1" ht="39" customHeight="1" x14ac:dyDescent="0.2">
      <c r="A230" s="15" t="s">
        <v>638</v>
      </c>
      <c r="B230" s="16" t="s">
        <v>639</v>
      </c>
      <c r="C230" s="15" t="s">
        <v>44</v>
      </c>
      <c r="D230" s="15" t="s">
        <v>640</v>
      </c>
      <c r="E230" s="17" t="s">
        <v>50</v>
      </c>
      <c r="F230" s="18">
        <v>91.91</v>
      </c>
      <c r="G230" s="18">
        <v>45.1</v>
      </c>
      <c r="H230" s="18">
        <f t="shared" si="21"/>
        <v>58.39</v>
      </c>
      <c r="I230" s="18">
        <f t="shared" si="22"/>
        <v>5366.6248999999998</v>
      </c>
      <c r="J230" s="25">
        <f t="shared" si="20"/>
        <v>2.6623514213917699E-3</v>
      </c>
    </row>
    <row r="231" spans="1:10" s="19" customFormat="1" ht="39" customHeight="1" x14ac:dyDescent="0.2">
      <c r="A231" s="15" t="s">
        <v>641</v>
      </c>
      <c r="B231" s="16" t="s">
        <v>642</v>
      </c>
      <c r="C231" s="15" t="s">
        <v>44</v>
      </c>
      <c r="D231" s="15" t="s">
        <v>643</v>
      </c>
      <c r="E231" s="17" t="s">
        <v>50</v>
      </c>
      <c r="F231" s="18">
        <v>84.39</v>
      </c>
      <c r="G231" s="18">
        <v>25.26</v>
      </c>
      <c r="H231" s="18">
        <f t="shared" si="21"/>
        <v>32.700000000000003</v>
      </c>
      <c r="I231" s="18">
        <f t="shared" si="22"/>
        <v>2759.5530000000003</v>
      </c>
      <c r="J231" s="25">
        <f t="shared" si="20"/>
        <v>1.3689982044312291E-3</v>
      </c>
    </row>
    <row r="232" spans="1:10" s="19" customFormat="1" ht="39" customHeight="1" x14ac:dyDescent="0.2">
      <c r="A232" s="15" t="s">
        <v>644</v>
      </c>
      <c r="B232" s="16" t="s">
        <v>645</v>
      </c>
      <c r="C232" s="15" t="s">
        <v>44</v>
      </c>
      <c r="D232" s="15" t="s">
        <v>646</v>
      </c>
      <c r="E232" s="17" t="s">
        <v>50</v>
      </c>
      <c r="F232" s="18">
        <v>80.33</v>
      </c>
      <c r="G232" s="18">
        <v>73.14</v>
      </c>
      <c r="H232" s="18">
        <f t="shared" si="21"/>
        <v>94.69</v>
      </c>
      <c r="I232" s="18">
        <f t="shared" si="22"/>
        <v>7606.4476999999997</v>
      </c>
      <c r="J232" s="25">
        <f t="shared" si="20"/>
        <v>3.773514494340225E-3</v>
      </c>
    </row>
    <row r="233" spans="1:10" s="19" customFormat="1" ht="26.1" customHeight="1" x14ac:dyDescent="0.2">
      <c r="A233" s="15" t="s">
        <v>647</v>
      </c>
      <c r="B233" s="16" t="s">
        <v>75</v>
      </c>
      <c r="C233" s="15" t="s">
        <v>44</v>
      </c>
      <c r="D233" s="15" t="s">
        <v>76</v>
      </c>
      <c r="E233" s="17" t="s">
        <v>77</v>
      </c>
      <c r="F233" s="18">
        <v>25.83</v>
      </c>
      <c r="G233" s="18">
        <v>60.61</v>
      </c>
      <c r="H233" s="18">
        <f t="shared" si="21"/>
        <v>78.47</v>
      </c>
      <c r="I233" s="18">
        <f t="shared" si="22"/>
        <v>2026.8800999999999</v>
      </c>
      <c r="J233" s="25">
        <f t="shared" si="20"/>
        <v>1.0055234371281832E-3</v>
      </c>
    </row>
    <row r="234" spans="1:10" ht="24" customHeight="1" x14ac:dyDescent="0.2">
      <c r="A234" s="6" t="s">
        <v>648</v>
      </c>
      <c r="B234" s="6"/>
      <c r="C234" s="6"/>
      <c r="D234" s="6" t="s">
        <v>649</v>
      </c>
      <c r="E234" s="6"/>
      <c r="F234" s="7"/>
      <c r="G234" s="6"/>
      <c r="H234" s="6"/>
      <c r="I234" s="7">
        <f>SUM(I235:I239)</f>
        <v>13083.93</v>
      </c>
      <c r="J234" s="27">
        <f>SUM(J235:J239)</f>
        <v>6.4908616275548576E-3</v>
      </c>
    </row>
    <row r="235" spans="1:10" s="19" customFormat="1" ht="26.1" customHeight="1" x14ac:dyDescent="0.2">
      <c r="A235" s="15" t="s">
        <v>650</v>
      </c>
      <c r="B235" s="16" t="s">
        <v>651</v>
      </c>
      <c r="C235" s="15" t="s">
        <v>44</v>
      </c>
      <c r="D235" s="15" t="s">
        <v>652</v>
      </c>
      <c r="E235" s="17" t="s">
        <v>46</v>
      </c>
      <c r="F235" s="18">
        <v>15</v>
      </c>
      <c r="G235" s="18">
        <v>65.27</v>
      </c>
      <c r="H235" s="18">
        <f t="shared" si="21"/>
        <v>84.5</v>
      </c>
      <c r="I235" s="18">
        <f t="shared" si="22"/>
        <v>1267.5</v>
      </c>
      <c r="J235" s="25">
        <f>+(I235/$F$345)</f>
        <v>6.287993831307399E-4</v>
      </c>
    </row>
    <row r="236" spans="1:10" s="19" customFormat="1" ht="65.099999999999994" customHeight="1" x14ac:dyDescent="0.2">
      <c r="A236" s="15" t="s">
        <v>653</v>
      </c>
      <c r="B236" s="16" t="s">
        <v>654</v>
      </c>
      <c r="C236" s="15" t="s">
        <v>44</v>
      </c>
      <c r="D236" s="15" t="s">
        <v>655</v>
      </c>
      <c r="E236" s="17" t="s">
        <v>46</v>
      </c>
      <c r="F236" s="18">
        <v>9</v>
      </c>
      <c r="G236" s="18">
        <v>402.18</v>
      </c>
      <c r="H236" s="18">
        <f t="shared" si="21"/>
        <v>520.66</v>
      </c>
      <c r="I236" s="18">
        <f t="shared" si="22"/>
        <v>4685.9399999999996</v>
      </c>
      <c r="J236" s="25">
        <f>+(I236/$F$345)</f>
        <v>2.324667598727936E-3</v>
      </c>
    </row>
    <row r="237" spans="1:10" s="19" customFormat="1" ht="51.95" customHeight="1" x14ac:dyDescent="0.2">
      <c r="A237" s="15" t="s">
        <v>656</v>
      </c>
      <c r="B237" s="16" t="s">
        <v>657</v>
      </c>
      <c r="C237" s="15" t="s">
        <v>44</v>
      </c>
      <c r="D237" s="15" t="s">
        <v>658</v>
      </c>
      <c r="E237" s="17" t="s">
        <v>46</v>
      </c>
      <c r="F237" s="18">
        <v>6</v>
      </c>
      <c r="G237" s="18">
        <v>75.13</v>
      </c>
      <c r="H237" s="18">
        <f t="shared" si="21"/>
        <v>97.26</v>
      </c>
      <c r="I237" s="18">
        <f t="shared" si="22"/>
        <v>583.56000000000006</v>
      </c>
      <c r="J237" s="25">
        <f>+(I237/$F$345)</f>
        <v>2.8950072427595631E-4</v>
      </c>
    </row>
    <row r="238" spans="1:10" s="19" customFormat="1" ht="65.099999999999994" customHeight="1" x14ac:dyDescent="0.2">
      <c r="A238" s="15" t="s">
        <v>659</v>
      </c>
      <c r="B238" s="16" t="s">
        <v>660</v>
      </c>
      <c r="C238" s="15" t="s">
        <v>44</v>
      </c>
      <c r="D238" s="15" t="s">
        <v>661</v>
      </c>
      <c r="E238" s="17" t="s">
        <v>46</v>
      </c>
      <c r="F238" s="18">
        <v>6</v>
      </c>
      <c r="G238" s="18">
        <v>691.55</v>
      </c>
      <c r="H238" s="18">
        <f t="shared" si="21"/>
        <v>895.28</v>
      </c>
      <c r="I238" s="18">
        <f t="shared" si="22"/>
        <v>5371.68</v>
      </c>
      <c r="J238" s="25">
        <f>+(I238/$F$345)</f>
        <v>2.664859227120894E-3</v>
      </c>
    </row>
    <row r="239" spans="1:10" s="19" customFormat="1" ht="104.1" customHeight="1" x14ac:dyDescent="0.2">
      <c r="A239" s="15" t="s">
        <v>662</v>
      </c>
      <c r="B239" s="16" t="s">
        <v>663</v>
      </c>
      <c r="C239" s="15" t="s">
        <v>44</v>
      </c>
      <c r="D239" s="15" t="s">
        <v>664</v>
      </c>
      <c r="E239" s="17" t="s">
        <v>50</v>
      </c>
      <c r="F239" s="18">
        <v>3</v>
      </c>
      <c r="G239" s="18">
        <v>302.60000000000002</v>
      </c>
      <c r="H239" s="18">
        <f t="shared" si="21"/>
        <v>391.75</v>
      </c>
      <c r="I239" s="18">
        <f t="shared" si="22"/>
        <v>1175.25</v>
      </c>
      <c r="J239" s="25">
        <f>+(I239/$F$345)</f>
        <v>5.8303469429933099E-4</v>
      </c>
    </row>
    <row r="240" spans="1:10" ht="24" customHeight="1" x14ac:dyDescent="0.2">
      <c r="A240" s="6" t="s">
        <v>665</v>
      </c>
      <c r="B240" s="6"/>
      <c r="C240" s="6"/>
      <c r="D240" s="6" t="s">
        <v>666</v>
      </c>
      <c r="E240" s="6"/>
      <c r="F240" s="7"/>
      <c r="G240" s="6"/>
      <c r="H240" s="6"/>
      <c r="I240" s="7">
        <f>SUM(I241:I250)</f>
        <v>25352.8645</v>
      </c>
      <c r="J240" s="27">
        <f>SUM(J241:J250)</f>
        <v>1.2577408724415961E-2</v>
      </c>
    </row>
    <row r="241" spans="1:10" s="19" customFormat="1" ht="51.95" customHeight="1" x14ac:dyDescent="0.2">
      <c r="A241" s="15" t="s">
        <v>667</v>
      </c>
      <c r="B241" s="16" t="s">
        <v>668</v>
      </c>
      <c r="C241" s="15" t="s">
        <v>44</v>
      </c>
      <c r="D241" s="15" t="s">
        <v>669</v>
      </c>
      <c r="E241" s="17" t="s">
        <v>46</v>
      </c>
      <c r="F241" s="18">
        <v>2</v>
      </c>
      <c r="G241" s="18">
        <v>532.77</v>
      </c>
      <c r="H241" s="18">
        <f t="shared" si="21"/>
        <v>689.72</v>
      </c>
      <c r="I241" s="18">
        <f t="shared" si="22"/>
        <v>1379.44</v>
      </c>
      <c r="J241" s="25">
        <f t="shared" ref="J241:J250" si="23">+(I241/$F$345)</f>
        <v>6.8433216652139472E-4</v>
      </c>
    </row>
    <row r="242" spans="1:10" s="19" customFormat="1" ht="24" customHeight="1" x14ac:dyDescent="0.2">
      <c r="A242" s="15" t="s">
        <v>670</v>
      </c>
      <c r="B242" s="16" t="s">
        <v>671</v>
      </c>
      <c r="C242" s="15" t="s">
        <v>44</v>
      </c>
      <c r="D242" s="15" t="s">
        <v>672</v>
      </c>
      <c r="E242" s="17" t="s">
        <v>46</v>
      </c>
      <c r="F242" s="18">
        <v>2</v>
      </c>
      <c r="G242" s="18">
        <v>44.15</v>
      </c>
      <c r="H242" s="18">
        <f t="shared" si="21"/>
        <v>57.16</v>
      </c>
      <c r="I242" s="18">
        <f t="shared" si="22"/>
        <v>114.32</v>
      </c>
      <c r="J242" s="25">
        <f t="shared" si="23"/>
        <v>5.6713487557795803E-5</v>
      </c>
    </row>
    <row r="243" spans="1:10" s="19" customFormat="1" ht="117" customHeight="1" x14ac:dyDescent="0.2">
      <c r="A243" s="15" t="s">
        <v>673</v>
      </c>
      <c r="B243" s="16" t="s">
        <v>674</v>
      </c>
      <c r="C243" s="15" t="s">
        <v>44</v>
      </c>
      <c r="D243" s="15" t="s">
        <v>675</v>
      </c>
      <c r="E243" s="17" t="s">
        <v>46</v>
      </c>
      <c r="F243" s="18">
        <v>5</v>
      </c>
      <c r="G243" s="18">
        <v>597.42999999999995</v>
      </c>
      <c r="H243" s="18">
        <f t="shared" si="21"/>
        <v>773.43</v>
      </c>
      <c r="I243" s="18">
        <f t="shared" si="22"/>
        <v>3867.1499999999996</v>
      </c>
      <c r="J243" s="25">
        <f t="shared" si="23"/>
        <v>1.9184706386382961E-3</v>
      </c>
    </row>
    <row r="244" spans="1:10" s="19" customFormat="1" ht="51.95" customHeight="1" x14ac:dyDescent="0.2">
      <c r="A244" s="15" t="s">
        <v>676</v>
      </c>
      <c r="B244" s="16" t="s">
        <v>677</v>
      </c>
      <c r="C244" s="15" t="s">
        <v>44</v>
      </c>
      <c r="D244" s="15" t="s">
        <v>678</v>
      </c>
      <c r="E244" s="17" t="s">
        <v>46</v>
      </c>
      <c r="F244" s="18">
        <v>4</v>
      </c>
      <c r="G244" s="18">
        <v>306.76</v>
      </c>
      <c r="H244" s="18">
        <f t="shared" si="21"/>
        <v>397.13</v>
      </c>
      <c r="I244" s="18">
        <f t="shared" si="22"/>
        <v>1588.52</v>
      </c>
      <c r="J244" s="25">
        <f t="shared" si="23"/>
        <v>7.8805553932216404E-4</v>
      </c>
    </row>
    <row r="245" spans="1:10" s="19" customFormat="1" ht="78" customHeight="1" x14ac:dyDescent="0.2">
      <c r="A245" s="15" t="s">
        <v>679</v>
      </c>
      <c r="B245" s="16" t="s">
        <v>680</v>
      </c>
      <c r="C245" s="15" t="s">
        <v>44</v>
      </c>
      <c r="D245" s="15" t="s">
        <v>681</v>
      </c>
      <c r="E245" s="17" t="s">
        <v>46</v>
      </c>
      <c r="F245" s="18">
        <v>3</v>
      </c>
      <c r="G245" s="18">
        <v>412.65</v>
      </c>
      <c r="H245" s="18">
        <f t="shared" si="21"/>
        <v>534.22</v>
      </c>
      <c r="I245" s="18">
        <f t="shared" si="22"/>
        <v>1602.66</v>
      </c>
      <c r="J245" s="25">
        <f t="shared" si="23"/>
        <v>7.950703111387074E-4</v>
      </c>
    </row>
    <row r="246" spans="1:10" s="19" customFormat="1" ht="78" customHeight="1" x14ac:dyDescent="0.2">
      <c r="A246" s="15" t="s">
        <v>682</v>
      </c>
      <c r="B246" s="16" t="s">
        <v>683</v>
      </c>
      <c r="C246" s="15" t="s">
        <v>44</v>
      </c>
      <c r="D246" s="15" t="s">
        <v>684</v>
      </c>
      <c r="E246" s="17" t="s">
        <v>46</v>
      </c>
      <c r="F246" s="18">
        <v>4</v>
      </c>
      <c r="G246" s="18">
        <v>352.67</v>
      </c>
      <c r="H246" s="18">
        <f t="shared" si="21"/>
        <v>456.57</v>
      </c>
      <c r="I246" s="18">
        <f t="shared" si="22"/>
        <v>1826.28</v>
      </c>
      <c r="J246" s="25">
        <f t="shared" si="23"/>
        <v>9.0600689343116965E-4</v>
      </c>
    </row>
    <row r="247" spans="1:10" s="19" customFormat="1" ht="78" customHeight="1" x14ac:dyDescent="0.2">
      <c r="A247" s="15" t="s">
        <v>685</v>
      </c>
      <c r="B247" s="16" t="s">
        <v>686</v>
      </c>
      <c r="C247" s="15" t="s">
        <v>44</v>
      </c>
      <c r="D247" s="15" t="s">
        <v>687</v>
      </c>
      <c r="E247" s="17" t="s">
        <v>46</v>
      </c>
      <c r="F247" s="18">
        <v>11</v>
      </c>
      <c r="G247" s="18">
        <v>351.74</v>
      </c>
      <c r="H247" s="18">
        <f t="shared" si="21"/>
        <v>455.36</v>
      </c>
      <c r="I247" s="18">
        <f t="shared" si="22"/>
        <v>5008.96</v>
      </c>
      <c r="J247" s="25">
        <f t="shared" si="23"/>
        <v>2.484915943295109E-3</v>
      </c>
    </row>
    <row r="248" spans="1:10" s="19" customFormat="1" ht="78" customHeight="1" x14ac:dyDescent="0.2">
      <c r="A248" s="15" t="s">
        <v>688</v>
      </c>
      <c r="B248" s="16" t="s">
        <v>689</v>
      </c>
      <c r="C248" s="15" t="s">
        <v>44</v>
      </c>
      <c r="D248" s="15" t="s">
        <v>690</v>
      </c>
      <c r="E248" s="17" t="s">
        <v>46</v>
      </c>
      <c r="F248" s="18">
        <v>2</v>
      </c>
      <c r="G248" s="18">
        <v>616.4</v>
      </c>
      <c r="H248" s="18">
        <f t="shared" si="21"/>
        <v>797.99</v>
      </c>
      <c r="I248" s="18">
        <f t="shared" si="22"/>
        <v>1595.98</v>
      </c>
      <c r="J248" s="25">
        <f t="shared" si="23"/>
        <v>7.9175640196370669E-4</v>
      </c>
    </row>
    <row r="249" spans="1:10" s="19" customFormat="1" ht="26.1" customHeight="1" x14ac:dyDescent="0.2">
      <c r="A249" s="15" t="s">
        <v>691</v>
      </c>
      <c r="B249" s="16" t="s">
        <v>692</v>
      </c>
      <c r="C249" s="15" t="s">
        <v>44</v>
      </c>
      <c r="D249" s="15" t="s">
        <v>693</v>
      </c>
      <c r="E249" s="17" t="s">
        <v>54</v>
      </c>
      <c r="F249" s="18">
        <v>14.94</v>
      </c>
      <c r="G249" s="18">
        <v>354.66</v>
      </c>
      <c r="H249" s="18">
        <f t="shared" si="21"/>
        <v>459.14</v>
      </c>
      <c r="I249" s="18">
        <f t="shared" si="22"/>
        <v>6859.5515999999998</v>
      </c>
      <c r="J249" s="25">
        <f t="shared" si="23"/>
        <v>3.4029836801842046E-3</v>
      </c>
    </row>
    <row r="250" spans="1:10" s="19" customFormat="1" ht="26.1" customHeight="1" x14ac:dyDescent="0.2">
      <c r="A250" s="15" t="s">
        <v>694</v>
      </c>
      <c r="B250" s="16" t="s">
        <v>695</v>
      </c>
      <c r="C250" s="15" t="s">
        <v>44</v>
      </c>
      <c r="D250" s="15" t="s">
        <v>696</v>
      </c>
      <c r="E250" s="17" t="s">
        <v>54</v>
      </c>
      <c r="F250" s="18">
        <v>4.83</v>
      </c>
      <c r="G250" s="18">
        <v>241.49</v>
      </c>
      <c r="H250" s="18">
        <f t="shared" si="21"/>
        <v>312.63</v>
      </c>
      <c r="I250" s="18">
        <f t="shared" si="22"/>
        <v>1510.0029</v>
      </c>
      <c r="J250" s="25">
        <f t="shared" si="23"/>
        <v>7.4910366236341475E-4</v>
      </c>
    </row>
    <row r="251" spans="1:10" ht="24" customHeight="1" x14ac:dyDescent="0.2">
      <c r="A251" s="6" t="s">
        <v>697</v>
      </c>
      <c r="B251" s="6"/>
      <c r="C251" s="6"/>
      <c r="D251" s="6" t="s">
        <v>698</v>
      </c>
      <c r="E251" s="6"/>
      <c r="F251" s="7"/>
      <c r="G251" s="6"/>
      <c r="H251" s="6"/>
      <c r="I251" s="7">
        <f>SUM(I252:I278)</f>
        <v>70649.100000000006</v>
      </c>
      <c r="J251" s="27">
        <f>SUM(J252:J278)</f>
        <v>3.5048607888553809E-2</v>
      </c>
    </row>
    <row r="252" spans="1:10" s="19" customFormat="1" ht="24" customHeight="1" x14ac:dyDescent="0.2">
      <c r="A252" s="15" t="s">
        <v>699</v>
      </c>
      <c r="B252" s="16" t="s">
        <v>700</v>
      </c>
      <c r="C252" s="15" t="s">
        <v>44</v>
      </c>
      <c r="D252" s="15" t="s">
        <v>701</v>
      </c>
      <c r="E252" s="17" t="s">
        <v>46</v>
      </c>
      <c r="F252" s="18">
        <v>1</v>
      </c>
      <c r="G252" s="18">
        <v>746.54</v>
      </c>
      <c r="H252" s="18">
        <f t="shared" si="21"/>
        <v>966.47</v>
      </c>
      <c r="I252" s="18">
        <f t="shared" si="22"/>
        <v>966.47</v>
      </c>
      <c r="J252" s="25">
        <f t="shared" ref="J252:J278" si="24">+(I252/$F$345)</f>
        <v>4.7946014975492403E-4</v>
      </c>
    </row>
    <row r="253" spans="1:10" s="19" customFormat="1" ht="26.1" customHeight="1" x14ac:dyDescent="0.2">
      <c r="A253" s="15" t="s">
        <v>702</v>
      </c>
      <c r="B253" s="16" t="s">
        <v>703</v>
      </c>
      <c r="C253" s="15" t="s">
        <v>44</v>
      </c>
      <c r="D253" s="15" t="s">
        <v>704</v>
      </c>
      <c r="E253" s="17" t="s">
        <v>46</v>
      </c>
      <c r="F253" s="18">
        <v>30</v>
      </c>
      <c r="G253" s="18">
        <v>62.4</v>
      </c>
      <c r="H253" s="18">
        <f t="shared" si="21"/>
        <v>80.78</v>
      </c>
      <c r="I253" s="18">
        <f t="shared" si="22"/>
        <v>2423.4</v>
      </c>
      <c r="J253" s="25">
        <f t="shared" si="24"/>
        <v>1.2022346548947022E-3</v>
      </c>
    </row>
    <row r="254" spans="1:10" s="19" customFormat="1" ht="26.1" customHeight="1" x14ac:dyDescent="0.2">
      <c r="A254" s="15" t="s">
        <v>705</v>
      </c>
      <c r="B254" s="16" t="s">
        <v>706</v>
      </c>
      <c r="C254" s="15" t="s">
        <v>44</v>
      </c>
      <c r="D254" s="15" t="s">
        <v>707</v>
      </c>
      <c r="E254" s="17" t="s">
        <v>46</v>
      </c>
      <c r="F254" s="18">
        <v>25</v>
      </c>
      <c r="G254" s="18">
        <v>64.47</v>
      </c>
      <c r="H254" s="18">
        <f t="shared" si="21"/>
        <v>83.46</v>
      </c>
      <c r="I254" s="18">
        <f t="shared" si="22"/>
        <v>2086.5</v>
      </c>
      <c r="J254" s="25">
        <f t="shared" si="24"/>
        <v>1.0351005229998333E-3</v>
      </c>
    </row>
    <row r="255" spans="1:10" s="19" customFormat="1" ht="24" customHeight="1" x14ac:dyDescent="0.2">
      <c r="A255" s="15" t="s">
        <v>708</v>
      </c>
      <c r="B255" s="16" t="s">
        <v>709</v>
      </c>
      <c r="C255" s="15" t="s">
        <v>44</v>
      </c>
      <c r="D255" s="15" t="s">
        <v>710</v>
      </c>
      <c r="E255" s="17" t="s">
        <v>46</v>
      </c>
      <c r="F255" s="18">
        <v>5</v>
      </c>
      <c r="G255" s="18">
        <v>56.85</v>
      </c>
      <c r="H255" s="18">
        <f t="shared" si="21"/>
        <v>73.599999999999994</v>
      </c>
      <c r="I255" s="18">
        <f t="shared" si="22"/>
        <v>368</v>
      </c>
      <c r="J255" s="25">
        <f t="shared" si="24"/>
        <v>1.8256266113776117E-4</v>
      </c>
    </row>
    <row r="256" spans="1:10" s="19" customFormat="1" ht="39" customHeight="1" x14ac:dyDescent="0.2">
      <c r="A256" s="15" t="s">
        <v>711</v>
      </c>
      <c r="B256" s="16" t="s">
        <v>712</v>
      </c>
      <c r="C256" s="15" t="s">
        <v>44</v>
      </c>
      <c r="D256" s="15" t="s">
        <v>713</v>
      </c>
      <c r="E256" s="17" t="s">
        <v>46</v>
      </c>
      <c r="F256" s="18">
        <v>2</v>
      </c>
      <c r="G256" s="18">
        <v>598.63</v>
      </c>
      <c r="H256" s="18">
        <f t="shared" si="21"/>
        <v>774.99</v>
      </c>
      <c r="I256" s="18">
        <f t="shared" si="22"/>
        <v>1549.98</v>
      </c>
      <c r="J256" s="25">
        <f t="shared" si="24"/>
        <v>7.689360693214865E-4</v>
      </c>
    </row>
    <row r="257" spans="1:10" s="19" customFormat="1" ht="26.1" customHeight="1" x14ac:dyDescent="0.2">
      <c r="A257" s="15" t="s">
        <v>714</v>
      </c>
      <c r="B257" s="16" t="s">
        <v>715</v>
      </c>
      <c r="C257" s="15" t="s">
        <v>256</v>
      </c>
      <c r="D257" s="15" t="s">
        <v>716</v>
      </c>
      <c r="E257" s="17" t="s">
        <v>46</v>
      </c>
      <c r="F257" s="18">
        <v>7</v>
      </c>
      <c r="G257" s="18">
        <v>1703.76</v>
      </c>
      <c r="H257" s="18">
        <f t="shared" si="21"/>
        <v>2205.69</v>
      </c>
      <c r="I257" s="18">
        <f t="shared" si="22"/>
        <v>15439.83</v>
      </c>
      <c r="J257" s="25">
        <f t="shared" si="24"/>
        <v>7.6596099247680403E-3</v>
      </c>
    </row>
    <row r="258" spans="1:10" s="19" customFormat="1" ht="78" customHeight="1" x14ac:dyDescent="0.2">
      <c r="A258" s="15" t="s">
        <v>717</v>
      </c>
      <c r="B258" s="16" t="s">
        <v>718</v>
      </c>
      <c r="C258" s="15" t="s">
        <v>44</v>
      </c>
      <c r="D258" s="15" t="s">
        <v>719</v>
      </c>
      <c r="E258" s="17" t="s">
        <v>46</v>
      </c>
      <c r="F258" s="18">
        <v>1</v>
      </c>
      <c r="G258" s="18">
        <v>455.79</v>
      </c>
      <c r="H258" s="18">
        <f t="shared" si="21"/>
        <v>590.07000000000005</v>
      </c>
      <c r="I258" s="18">
        <f t="shared" si="22"/>
        <v>590.07000000000005</v>
      </c>
      <c r="J258" s="25">
        <f t="shared" si="24"/>
        <v>2.9273029743901829E-4</v>
      </c>
    </row>
    <row r="259" spans="1:10" s="19" customFormat="1" ht="26.1" customHeight="1" x14ac:dyDescent="0.2">
      <c r="A259" s="15" t="s">
        <v>720</v>
      </c>
      <c r="B259" s="16" t="s">
        <v>721</v>
      </c>
      <c r="C259" s="15" t="s">
        <v>22</v>
      </c>
      <c r="D259" s="15" t="s">
        <v>722</v>
      </c>
      <c r="E259" s="17" t="s">
        <v>46</v>
      </c>
      <c r="F259" s="18">
        <v>2</v>
      </c>
      <c r="G259" s="18">
        <v>373.52</v>
      </c>
      <c r="H259" s="18">
        <f t="shared" si="21"/>
        <v>483.56</v>
      </c>
      <c r="I259" s="18">
        <f t="shared" si="22"/>
        <v>967.12</v>
      </c>
      <c r="J259" s="25">
        <f t="shared" si="24"/>
        <v>4.7978261097704234E-4</v>
      </c>
    </row>
    <row r="260" spans="1:10" s="19" customFormat="1" ht="39" customHeight="1" x14ac:dyDescent="0.2">
      <c r="A260" s="15" t="s">
        <v>723</v>
      </c>
      <c r="B260" s="16" t="s">
        <v>724</v>
      </c>
      <c r="C260" s="15" t="s">
        <v>44</v>
      </c>
      <c r="D260" s="15" t="s">
        <v>725</v>
      </c>
      <c r="E260" s="17" t="s">
        <v>46</v>
      </c>
      <c r="F260" s="18">
        <v>1</v>
      </c>
      <c r="G260" s="18">
        <v>107.19</v>
      </c>
      <c r="H260" s="18">
        <f t="shared" si="21"/>
        <v>138.77000000000001</v>
      </c>
      <c r="I260" s="18">
        <f t="shared" si="22"/>
        <v>138.77000000000001</v>
      </c>
      <c r="J260" s="25">
        <f t="shared" si="24"/>
        <v>6.8842990451323688E-5</v>
      </c>
    </row>
    <row r="261" spans="1:10" s="19" customFormat="1" ht="39" customHeight="1" x14ac:dyDescent="0.2">
      <c r="A261" s="15" t="s">
        <v>726</v>
      </c>
      <c r="B261" s="16" t="s">
        <v>727</v>
      </c>
      <c r="C261" s="15" t="s">
        <v>44</v>
      </c>
      <c r="D261" s="15" t="s">
        <v>728</v>
      </c>
      <c r="E261" s="17" t="s">
        <v>46</v>
      </c>
      <c r="F261" s="18">
        <v>9</v>
      </c>
      <c r="G261" s="18">
        <v>151.58000000000001</v>
      </c>
      <c r="H261" s="18">
        <f t="shared" si="21"/>
        <v>196.24</v>
      </c>
      <c r="I261" s="18">
        <f t="shared" si="22"/>
        <v>1766.16</v>
      </c>
      <c r="J261" s="25">
        <f t="shared" si="24"/>
        <v>8.7618171085616372E-4</v>
      </c>
    </row>
    <row r="262" spans="1:10" s="19" customFormat="1" ht="51.95" customHeight="1" x14ac:dyDescent="0.2">
      <c r="A262" s="15" t="s">
        <v>729</v>
      </c>
      <c r="B262" s="16" t="s">
        <v>730</v>
      </c>
      <c r="C262" s="15" t="s">
        <v>44</v>
      </c>
      <c r="D262" s="15" t="s">
        <v>731</v>
      </c>
      <c r="E262" s="17" t="s">
        <v>46</v>
      </c>
      <c r="F262" s="18">
        <v>16</v>
      </c>
      <c r="G262" s="18">
        <v>344.82</v>
      </c>
      <c r="H262" s="18">
        <f t="shared" si="21"/>
        <v>446.4</v>
      </c>
      <c r="I262" s="18">
        <f t="shared" si="22"/>
        <v>7142.4</v>
      </c>
      <c r="J262" s="25">
        <f t="shared" si="24"/>
        <v>3.5433031274737644E-3</v>
      </c>
    </row>
    <row r="263" spans="1:10" s="19" customFormat="1" ht="24" customHeight="1" x14ac:dyDescent="0.2">
      <c r="A263" s="15" t="s">
        <v>732</v>
      </c>
      <c r="B263" s="16" t="s">
        <v>733</v>
      </c>
      <c r="C263" s="15" t="s">
        <v>256</v>
      </c>
      <c r="D263" s="15" t="s">
        <v>734</v>
      </c>
      <c r="E263" s="17" t="s">
        <v>46</v>
      </c>
      <c r="F263" s="18">
        <v>6</v>
      </c>
      <c r="G263" s="18">
        <v>127.8</v>
      </c>
      <c r="H263" s="18">
        <f t="shared" si="21"/>
        <v>165.45</v>
      </c>
      <c r="I263" s="18">
        <f t="shared" si="22"/>
        <v>992.69999999999993</v>
      </c>
      <c r="J263" s="25">
        <f t="shared" si="24"/>
        <v>4.924727003028682E-4</v>
      </c>
    </row>
    <row r="264" spans="1:10" s="19" customFormat="1" ht="51.95" customHeight="1" x14ac:dyDescent="0.2">
      <c r="A264" s="15" t="s">
        <v>735</v>
      </c>
      <c r="B264" s="16" t="s">
        <v>736</v>
      </c>
      <c r="C264" s="15" t="s">
        <v>44</v>
      </c>
      <c r="D264" s="15" t="s">
        <v>737</v>
      </c>
      <c r="E264" s="17" t="s">
        <v>46</v>
      </c>
      <c r="F264" s="18">
        <v>2</v>
      </c>
      <c r="G264" s="18">
        <v>156.08000000000001</v>
      </c>
      <c r="H264" s="18">
        <f t="shared" si="21"/>
        <v>202.06</v>
      </c>
      <c r="I264" s="18">
        <f t="shared" si="22"/>
        <v>404.12</v>
      </c>
      <c r="J264" s="25">
        <f t="shared" si="24"/>
        <v>2.0048158320378273E-4</v>
      </c>
    </row>
    <row r="265" spans="1:10" s="19" customFormat="1" ht="39" customHeight="1" x14ac:dyDescent="0.2">
      <c r="A265" s="15" t="s">
        <v>738</v>
      </c>
      <c r="B265" s="16" t="s">
        <v>739</v>
      </c>
      <c r="C265" s="15" t="s">
        <v>44</v>
      </c>
      <c r="D265" s="15" t="s">
        <v>740</v>
      </c>
      <c r="E265" s="17" t="s">
        <v>46</v>
      </c>
      <c r="F265" s="18">
        <v>6</v>
      </c>
      <c r="G265" s="18">
        <v>43.78</v>
      </c>
      <c r="H265" s="18">
        <f t="shared" si="21"/>
        <v>56.68</v>
      </c>
      <c r="I265" s="18">
        <f t="shared" si="22"/>
        <v>340.08</v>
      </c>
      <c r="J265" s="25">
        <f t="shared" si="24"/>
        <v>1.6871171141230926E-4</v>
      </c>
    </row>
    <row r="266" spans="1:10" s="19" customFormat="1" ht="39" customHeight="1" x14ac:dyDescent="0.2">
      <c r="A266" s="15" t="s">
        <v>741</v>
      </c>
      <c r="B266" s="16" t="s">
        <v>742</v>
      </c>
      <c r="C266" s="15" t="s">
        <v>44</v>
      </c>
      <c r="D266" s="15" t="s">
        <v>743</v>
      </c>
      <c r="E266" s="17" t="s">
        <v>46</v>
      </c>
      <c r="F266" s="18">
        <v>2</v>
      </c>
      <c r="G266" s="18">
        <v>70.08</v>
      </c>
      <c r="H266" s="18">
        <f t="shared" si="21"/>
        <v>90.73</v>
      </c>
      <c r="I266" s="18">
        <f t="shared" si="22"/>
        <v>181.46</v>
      </c>
      <c r="J266" s="25">
        <f t="shared" si="24"/>
        <v>9.0021251331679736E-5</v>
      </c>
    </row>
    <row r="267" spans="1:10" s="19" customFormat="1" ht="51.95" customHeight="1" x14ac:dyDescent="0.2">
      <c r="A267" s="15" t="s">
        <v>744</v>
      </c>
      <c r="B267" s="16" t="s">
        <v>745</v>
      </c>
      <c r="C267" s="15" t="s">
        <v>44</v>
      </c>
      <c r="D267" s="15" t="s">
        <v>746</v>
      </c>
      <c r="E267" s="17" t="s">
        <v>46</v>
      </c>
      <c r="F267" s="18">
        <v>6</v>
      </c>
      <c r="G267" s="18">
        <v>295.14</v>
      </c>
      <c r="H267" s="18">
        <f t="shared" si="21"/>
        <v>382.09</v>
      </c>
      <c r="I267" s="18">
        <f t="shared" si="22"/>
        <v>2292.54</v>
      </c>
      <c r="J267" s="25">
        <f t="shared" si="24"/>
        <v>1.1373157694694646E-3</v>
      </c>
    </row>
    <row r="268" spans="1:10" s="19" customFormat="1" ht="51.95" customHeight="1" x14ac:dyDescent="0.2">
      <c r="A268" s="15" t="s">
        <v>747</v>
      </c>
      <c r="B268" s="16" t="s">
        <v>748</v>
      </c>
      <c r="C268" s="15" t="s">
        <v>44</v>
      </c>
      <c r="D268" s="15" t="s">
        <v>749</v>
      </c>
      <c r="E268" s="17" t="s">
        <v>46</v>
      </c>
      <c r="F268" s="18">
        <v>3</v>
      </c>
      <c r="G268" s="18">
        <v>82.65</v>
      </c>
      <c r="H268" s="18">
        <f t="shared" si="21"/>
        <v>107</v>
      </c>
      <c r="I268" s="18">
        <f t="shared" si="22"/>
        <v>321</v>
      </c>
      <c r="J268" s="25">
        <f t="shared" si="24"/>
        <v>1.5924623430766665E-4</v>
      </c>
    </row>
    <row r="269" spans="1:10" s="19" customFormat="1" ht="39" customHeight="1" x14ac:dyDescent="0.2">
      <c r="A269" s="15" t="s">
        <v>750</v>
      </c>
      <c r="B269" s="16" t="s">
        <v>751</v>
      </c>
      <c r="C269" s="15" t="s">
        <v>44</v>
      </c>
      <c r="D269" s="15" t="s">
        <v>752</v>
      </c>
      <c r="E269" s="17" t="s">
        <v>46</v>
      </c>
      <c r="F269" s="18">
        <v>27</v>
      </c>
      <c r="G269" s="18">
        <v>80.599999999999994</v>
      </c>
      <c r="H269" s="18">
        <f t="shared" si="21"/>
        <v>104.34</v>
      </c>
      <c r="I269" s="18">
        <f t="shared" si="22"/>
        <v>2817.1800000000003</v>
      </c>
      <c r="J269" s="25">
        <f t="shared" si="24"/>
        <v>1.3975866241958642E-3</v>
      </c>
    </row>
    <row r="270" spans="1:10" s="19" customFormat="1" ht="39" customHeight="1" x14ac:dyDescent="0.2">
      <c r="A270" s="15" t="s">
        <v>753</v>
      </c>
      <c r="B270" s="16" t="s">
        <v>754</v>
      </c>
      <c r="C270" s="15" t="s">
        <v>44</v>
      </c>
      <c r="D270" s="15" t="s">
        <v>755</v>
      </c>
      <c r="E270" s="17" t="s">
        <v>46</v>
      </c>
      <c r="F270" s="18">
        <v>2</v>
      </c>
      <c r="G270" s="18">
        <v>255.7</v>
      </c>
      <c r="H270" s="18">
        <f t="shared" si="21"/>
        <v>331.03</v>
      </c>
      <c r="I270" s="18">
        <f t="shared" si="22"/>
        <v>662.06</v>
      </c>
      <c r="J270" s="25">
        <f t="shared" si="24"/>
        <v>3.2844411802409278E-4</v>
      </c>
    </row>
    <row r="271" spans="1:10" s="19" customFormat="1" ht="51.95" customHeight="1" x14ac:dyDescent="0.2">
      <c r="A271" s="15" t="s">
        <v>756</v>
      </c>
      <c r="B271" s="16" t="s">
        <v>757</v>
      </c>
      <c r="C271" s="15" t="s">
        <v>22</v>
      </c>
      <c r="D271" s="15" t="s">
        <v>758</v>
      </c>
      <c r="E271" s="17" t="s">
        <v>46</v>
      </c>
      <c r="F271" s="18">
        <v>2</v>
      </c>
      <c r="G271" s="18">
        <v>3268.15</v>
      </c>
      <c r="H271" s="18">
        <f t="shared" si="21"/>
        <v>4230.95</v>
      </c>
      <c r="I271" s="18">
        <f t="shared" si="22"/>
        <v>8461.9</v>
      </c>
      <c r="J271" s="25">
        <f t="shared" si="24"/>
        <v>4.1978994083739707E-3</v>
      </c>
    </row>
    <row r="272" spans="1:10" s="19" customFormat="1" ht="26.1" customHeight="1" x14ac:dyDescent="0.2">
      <c r="A272" s="15" t="s">
        <v>759</v>
      </c>
      <c r="B272" s="16" t="s">
        <v>760</v>
      </c>
      <c r="C272" s="15" t="s">
        <v>44</v>
      </c>
      <c r="D272" s="15" t="s">
        <v>761</v>
      </c>
      <c r="E272" s="17" t="s">
        <v>46</v>
      </c>
      <c r="F272" s="18">
        <v>4</v>
      </c>
      <c r="G272" s="18">
        <v>24.19</v>
      </c>
      <c r="H272" s="18">
        <f t="shared" si="21"/>
        <v>31.32</v>
      </c>
      <c r="I272" s="18">
        <f t="shared" si="22"/>
        <v>125.28</v>
      </c>
      <c r="J272" s="25">
        <f t="shared" si="24"/>
        <v>6.2150679856898689E-5</v>
      </c>
    </row>
    <row r="273" spans="1:10" s="19" customFormat="1" ht="26.1" customHeight="1" x14ac:dyDescent="0.2">
      <c r="A273" s="15" t="s">
        <v>762</v>
      </c>
      <c r="B273" s="16" t="s">
        <v>763</v>
      </c>
      <c r="C273" s="15" t="s">
        <v>44</v>
      </c>
      <c r="D273" s="15" t="s">
        <v>764</v>
      </c>
      <c r="E273" s="17" t="s">
        <v>46</v>
      </c>
      <c r="F273" s="18">
        <v>8</v>
      </c>
      <c r="G273" s="18">
        <v>47.58</v>
      </c>
      <c r="H273" s="18">
        <f t="shared" si="21"/>
        <v>61.6</v>
      </c>
      <c r="I273" s="18">
        <f t="shared" si="22"/>
        <v>492.8</v>
      </c>
      <c r="J273" s="25">
        <f t="shared" si="24"/>
        <v>2.4447521578448015E-4</v>
      </c>
    </row>
    <row r="274" spans="1:10" s="19" customFormat="1" ht="26.1" customHeight="1" x14ac:dyDescent="0.2">
      <c r="A274" s="15" t="s">
        <v>765</v>
      </c>
      <c r="B274" s="16" t="s">
        <v>766</v>
      </c>
      <c r="C274" s="15" t="s">
        <v>44</v>
      </c>
      <c r="D274" s="15" t="s">
        <v>767</v>
      </c>
      <c r="E274" s="17" t="s">
        <v>46</v>
      </c>
      <c r="F274" s="18">
        <v>2</v>
      </c>
      <c r="G274" s="18">
        <v>907.03</v>
      </c>
      <c r="H274" s="18">
        <f t="shared" si="21"/>
        <v>1174.24</v>
      </c>
      <c r="I274" s="18">
        <f t="shared" si="22"/>
        <v>2348.48</v>
      </c>
      <c r="J274" s="25">
        <f t="shared" si="24"/>
        <v>1.1650672783391559E-3</v>
      </c>
    </row>
    <row r="275" spans="1:10" s="19" customFormat="1" ht="51.95" customHeight="1" x14ac:dyDescent="0.2">
      <c r="A275" s="15" t="s">
        <v>768</v>
      </c>
      <c r="B275" s="16" t="s">
        <v>769</v>
      </c>
      <c r="C275" s="15" t="s">
        <v>44</v>
      </c>
      <c r="D275" s="15" t="s">
        <v>770</v>
      </c>
      <c r="E275" s="17" t="s">
        <v>46</v>
      </c>
      <c r="F275" s="18">
        <v>17</v>
      </c>
      <c r="G275" s="18">
        <v>179.49</v>
      </c>
      <c r="H275" s="18">
        <f t="shared" si="21"/>
        <v>232.37</v>
      </c>
      <c r="I275" s="18">
        <f t="shared" si="22"/>
        <v>3950.29</v>
      </c>
      <c r="J275" s="25">
        <f t="shared" si="24"/>
        <v>1.95971590941817E-3</v>
      </c>
    </row>
    <row r="276" spans="1:10" s="19" customFormat="1" ht="51.95" customHeight="1" x14ac:dyDescent="0.2">
      <c r="A276" s="15" t="s">
        <v>771</v>
      </c>
      <c r="B276" s="16" t="s">
        <v>772</v>
      </c>
      <c r="C276" s="15" t="s">
        <v>44</v>
      </c>
      <c r="D276" s="15" t="s">
        <v>773</v>
      </c>
      <c r="E276" s="17" t="s">
        <v>46</v>
      </c>
      <c r="F276" s="18">
        <v>12</v>
      </c>
      <c r="G276" s="18">
        <v>226.84</v>
      </c>
      <c r="H276" s="18">
        <f t="shared" si="21"/>
        <v>293.67</v>
      </c>
      <c r="I276" s="18">
        <f t="shared" si="22"/>
        <v>3524.04</v>
      </c>
      <c r="J276" s="25">
        <f t="shared" si="24"/>
        <v>1.7482557618367278E-3</v>
      </c>
    </row>
    <row r="277" spans="1:10" s="19" customFormat="1" ht="39" customHeight="1" x14ac:dyDescent="0.2">
      <c r="A277" s="15" t="s">
        <v>774</v>
      </c>
      <c r="B277" s="16" t="s">
        <v>775</v>
      </c>
      <c r="C277" s="15" t="s">
        <v>151</v>
      </c>
      <c r="D277" s="15" t="s">
        <v>776</v>
      </c>
      <c r="E277" s="17" t="s">
        <v>46</v>
      </c>
      <c r="F277" s="18">
        <v>5</v>
      </c>
      <c r="G277" s="18">
        <v>190.57</v>
      </c>
      <c r="H277" s="18">
        <f t="shared" si="21"/>
        <v>246.71</v>
      </c>
      <c r="I277" s="18">
        <f t="shared" si="22"/>
        <v>1233.55</v>
      </c>
      <c r="J277" s="25">
        <f t="shared" si="24"/>
        <v>6.1195698545240564E-4</v>
      </c>
    </row>
    <row r="278" spans="1:10" s="19" customFormat="1" ht="39" customHeight="1" x14ac:dyDescent="0.2">
      <c r="A278" s="15" t="s">
        <v>777</v>
      </c>
      <c r="B278" s="16" t="s">
        <v>778</v>
      </c>
      <c r="C278" s="15" t="s">
        <v>22</v>
      </c>
      <c r="D278" s="15" t="s">
        <v>779</v>
      </c>
      <c r="E278" s="17" t="s">
        <v>46</v>
      </c>
      <c r="F278" s="18">
        <v>2</v>
      </c>
      <c r="G278" s="18">
        <v>3500.28</v>
      </c>
      <c r="H278" s="18">
        <f t="shared" si="21"/>
        <v>4531.46</v>
      </c>
      <c r="I278" s="18">
        <f t="shared" si="22"/>
        <v>9062.92</v>
      </c>
      <c r="J278" s="25">
        <f t="shared" si="24"/>
        <v>4.4960619371702129E-3</v>
      </c>
    </row>
    <row r="279" spans="1:10" ht="24" customHeight="1" x14ac:dyDescent="0.2">
      <c r="A279" s="6" t="s">
        <v>780</v>
      </c>
      <c r="B279" s="6"/>
      <c r="C279" s="6"/>
      <c r="D279" s="6" t="s">
        <v>781</v>
      </c>
      <c r="E279" s="6"/>
      <c r="F279" s="7"/>
      <c r="G279" s="6"/>
      <c r="H279" s="6"/>
      <c r="I279" s="7">
        <f>SUM(I280:I294)</f>
        <v>14980.87</v>
      </c>
      <c r="J279" s="27">
        <f>SUM(J280:J294)</f>
        <v>7.4319225363012305E-3</v>
      </c>
    </row>
    <row r="280" spans="1:10" s="19" customFormat="1" ht="51.95" customHeight="1" x14ac:dyDescent="0.2">
      <c r="A280" s="15" t="s">
        <v>782</v>
      </c>
      <c r="B280" s="16" t="s">
        <v>783</v>
      </c>
      <c r="C280" s="15" t="s">
        <v>44</v>
      </c>
      <c r="D280" s="15" t="s">
        <v>784</v>
      </c>
      <c r="E280" s="17" t="s">
        <v>46</v>
      </c>
      <c r="F280" s="18">
        <v>2</v>
      </c>
      <c r="G280" s="18">
        <v>1638.36</v>
      </c>
      <c r="H280" s="18">
        <f t="shared" si="21"/>
        <v>2121.02</v>
      </c>
      <c r="I280" s="18">
        <f t="shared" si="22"/>
        <v>4242.04</v>
      </c>
      <c r="J280" s="25">
        <f t="shared" ref="J280:J321" si="25">+(I280/$F$345)</f>
        <v>2.104451388730512E-3</v>
      </c>
    </row>
    <row r="281" spans="1:10" s="19" customFormat="1" ht="26.1" customHeight="1" x14ac:dyDescent="0.2">
      <c r="A281" s="15" t="s">
        <v>785</v>
      </c>
      <c r="B281" s="16" t="s">
        <v>786</v>
      </c>
      <c r="C281" s="15" t="s">
        <v>44</v>
      </c>
      <c r="D281" s="15" t="s">
        <v>787</v>
      </c>
      <c r="E281" s="17" t="s">
        <v>46</v>
      </c>
      <c r="F281" s="18">
        <v>1</v>
      </c>
      <c r="G281" s="18">
        <v>141.85</v>
      </c>
      <c r="H281" s="18">
        <f t="shared" si="21"/>
        <v>183.64</v>
      </c>
      <c r="I281" s="18">
        <f t="shared" si="22"/>
        <v>183.64</v>
      </c>
      <c r="J281" s="25">
        <f t="shared" si="25"/>
        <v>9.1102736661245807E-5</v>
      </c>
    </row>
    <row r="282" spans="1:10" s="19" customFormat="1" ht="51.95" customHeight="1" x14ac:dyDescent="0.2">
      <c r="A282" s="15" t="s">
        <v>788</v>
      </c>
      <c r="B282" s="16" t="s">
        <v>789</v>
      </c>
      <c r="C282" s="15" t="s">
        <v>200</v>
      </c>
      <c r="D282" s="15" t="s">
        <v>790</v>
      </c>
      <c r="E282" s="17" t="s">
        <v>46</v>
      </c>
      <c r="F282" s="18">
        <v>1</v>
      </c>
      <c r="G282" s="18">
        <v>28.9</v>
      </c>
      <c r="H282" s="18">
        <f t="shared" si="21"/>
        <v>37.409999999999997</v>
      </c>
      <c r="I282" s="18">
        <f t="shared" si="22"/>
        <v>37.409999999999997</v>
      </c>
      <c r="J282" s="25">
        <f t="shared" si="25"/>
        <v>1.855888356837947E-5</v>
      </c>
    </row>
    <row r="283" spans="1:10" s="19" customFormat="1" ht="24" customHeight="1" x14ac:dyDescent="0.2">
      <c r="A283" s="15" t="s">
        <v>791</v>
      </c>
      <c r="B283" s="16" t="s">
        <v>792</v>
      </c>
      <c r="C283" s="15" t="s">
        <v>22</v>
      </c>
      <c r="D283" s="15" t="s">
        <v>793</v>
      </c>
      <c r="E283" s="17" t="s">
        <v>46</v>
      </c>
      <c r="F283" s="18">
        <v>1</v>
      </c>
      <c r="G283" s="18">
        <v>1590.5</v>
      </c>
      <c r="H283" s="18">
        <f t="shared" si="21"/>
        <v>2059.06</v>
      </c>
      <c r="I283" s="18">
        <f t="shared" si="22"/>
        <v>2059.06</v>
      </c>
      <c r="J283" s="25">
        <f t="shared" si="25"/>
        <v>1.0214876984845612E-3</v>
      </c>
    </row>
    <row r="284" spans="1:10" s="19" customFormat="1" ht="24" customHeight="1" x14ac:dyDescent="0.2">
      <c r="A284" s="15" t="s">
        <v>794</v>
      </c>
      <c r="B284" s="16" t="s">
        <v>795</v>
      </c>
      <c r="C284" s="15" t="s">
        <v>22</v>
      </c>
      <c r="D284" s="15" t="s">
        <v>796</v>
      </c>
      <c r="E284" s="17" t="s">
        <v>46</v>
      </c>
      <c r="F284" s="18">
        <v>1</v>
      </c>
      <c r="G284" s="18">
        <v>113.05</v>
      </c>
      <c r="H284" s="18">
        <f t="shared" si="21"/>
        <v>146.35</v>
      </c>
      <c r="I284" s="18">
        <f t="shared" si="22"/>
        <v>146.35</v>
      </c>
      <c r="J284" s="25">
        <f t="shared" si="25"/>
        <v>7.2603384395411263E-5</v>
      </c>
    </row>
    <row r="285" spans="1:10" s="19" customFormat="1" ht="24" customHeight="1" x14ac:dyDescent="0.2">
      <c r="A285" s="15" t="s">
        <v>797</v>
      </c>
      <c r="B285" s="16" t="s">
        <v>798</v>
      </c>
      <c r="C285" s="15" t="s">
        <v>22</v>
      </c>
      <c r="D285" s="15" t="s">
        <v>799</v>
      </c>
      <c r="E285" s="17" t="s">
        <v>46</v>
      </c>
      <c r="F285" s="18">
        <v>1</v>
      </c>
      <c r="G285" s="18">
        <v>202.19</v>
      </c>
      <c r="H285" s="18">
        <f t="shared" si="21"/>
        <v>261.76</v>
      </c>
      <c r="I285" s="18">
        <f t="shared" si="22"/>
        <v>261.76</v>
      </c>
      <c r="J285" s="25">
        <f t="shared" si="25"/>
        <v>1.2985761461799012E-4</v>
      </c>
    </row>
    <row r="286" spans="1:10" s="19" customFormat="1" ht="26.1" customHeight="1" x14ac:dyDescent="0.2">
      <c r="A286" s="15" t="s">
        <v>800</v>
      </c>
      <c r="B286" s="16" t="s">
        <v>801</v>
      </c>
      <c r="C286" s="15" t="s">
        <v>22</v>
      </c>
      <c r="D286" s="15" t="s">
        <v>802</v>
      </c>
      <c r="E286" s="17" t="s">
        <v>46</v>
      </c>
      <c r="F286" s="18">
        <v>1</v>
      </c>
      <c r="G286" s="18">
        <v>101.27</v>
      </c>
      <c r="H286" s="18">
        <f t="shared" si="21"/>
        <v>131.1</v>
      </c>
      <c r="I286" s="18">
        <f t="shared" si="22"/>
        <v>131.1</v>
      </c>
      <c r="J286" s="25">
        <f t="shared" si="25"/>
        <v>6.5037948030327412E-5</v>
      </c>
    </row>
    <row r="287" spans="1:10" s="19" customFormat="1" ht="24" customHeight="1" x14ac:dyDescent="0.2">
      <c r="A287" s="15" t="s">
        <v>803</v>
      </c>
      <c r="B287" s="16" t="s">
        <v>804</v>
      </c>
      <c r="C287" s="15" t="s">
        <v>22</v>
      </c>
      <c r="D287" s="15" t="s">
        <v>805</v>
      </c>
      <c r="E287" s="17" t="s">
        <v>46</v>
      </c>
      <c r="F287" s="18">
        <v>1</v>
      </c>
      <c r="G287" s="18">
        <v>681.18</v>
      </c>
      <c r="H287" s="18">
        <f t="shared" si="21"/>
        <v>881.86</v>
      </c>
      <c r="I287" s="18">
        <f t="shared" si="22"/>
        <v>881.86</v>
      </c>
      <c r="J287" s="25">
        <f t="shared" si="25"/>
        <v>4.3748562051887515E-4</v>
      </c>
    </row>
    <row r="288" spans="1:10" s="19" customFormat="1" ht="26.1" customHeight="1" x14ac:dyDescent="0.2">
      <c r="A288" s="15" t="s">
        <v>806</v>
      </c>
      <c r="B288" s="16" t="s">
        <v>807</v>
      </c>
      <c r="C288" s="15" t="s">
        <v>22</v>
      </c>
      <c r="D288" s="15" t="s">
        <v>808</v>
      </c>
      <c r="E288" s="17" t="s">
        <v>46</v>
      </c>
      <c r="F288" s="18">
        <v>1</v>
      </c>
      <c r="G288" s="18">
        <v>1706.37</v>
      </c>
      <c r="H288" s="18">
        <f t="shared" ref="H288:H338" si="26">ROUND(G288+(G288*$H$3),2)</f>
        <v>2209.0700000000002</v>
      </c>
      <c r="I288" s="18">
        <f t="shared" si="22"/>
        <v>2209.0700000000002</v>
      </c>
      <c r="J288" s="25">
        <f t="shared" si="25"/>
        <v>1.0959067876075927E-3</v>
      </c>
    </row>
    <row r="289" spans="1:10" s="19" customFormat="1" ht="51.95" customHeight="1" x14ac:dyDescent="0.2">
      <c r="A289" s="15" t="s">
        <v>809</v>
      </c>
      <c r="B289" s="16" t="s">
        <v>810</v>
      </c>
      <c r="C289" s="15" t="s">
        <v>44</v>
      </c>
      <c r="D289" s="15" t="s">
        <v>811</v>
      </c>
      <c r="E289" s="17" t="s">
        <v>46</v>
      </c>
      <c r="F289" s="18">
        <v>1</v>
      </c>
      <c r="G289" s="18">
        <v>149.65</v>
      </c>
      <c r="H289" s="18">
        <f t="shared" si="26"/>
        <v>193.74</v>
      </c>
      <c r="I289" s="18">
        <f t="shared" si="22"/>
        <v>193.74</v>
      </c>
      <c r="J289" s="25">
        <f t="shared" si="25"/>
        <v>9.6113287958776757E-5</v>
      </c>
    </row>
    <row r="290" spans="1:10" s="19" customFormat="1" ht="39" customHeight="1" x14ac:dyDescent="0.2">
      <c r="A290" s="15" t="s">
        <v>812</v>
      </c>
      <c r="B290" s="16" t="s">
        <v>751</v>
      </c>
      <c r="C290" s="15" t="s">
        <v>44</v>
      </c>
      <c r="D290" s="15" t="s">
        <v>752</v>
      </c>
      <c r="E290" s="17" t="s">
        <v>46</v>
      </c>
      <c r="F290" s="18">
        <v>1</v>
      </c>
      <c r="G290" s="18">
        <v>80.599999999999994</v>
      </c>
      <c r="H290" s="18">
        <f t="shared" si="26"/>
        <v>104.34</v>
      </c>
      <c r="I290" s="18">
        <f t="shared" si="22"/>
        <v>104.34</v>
      </c>
      <c r="J290" s="25">
        <f t="shared" si="25"/>
        <v>5.1762467562809782E-5</v>
      </c>
    </row>
    <row r="291" spans="1:10" s="19" customFormat="1" ht="39" customHeight="1" x14ac:dyDescent="0.2">
      <c r="A291" s="15" t="s">
        <v>813</v>
      </c>
      <c r="B291" s="16" t="s">
        <v>814</v>
      </c>
      <c r="C291" s="15" t="s">
        <v>44</v>
      </c>
      <c r="D291" s="15" t="s">
        <v>815</v>
      </c>
      <c r="E291" s="17" t="s">
        <v>46</v>
      </c>
      <c r="F291" s="18">
        <v>1</v>
      </c>
      <c r="G291" s="18">
        <v>72.16</v>
      </c>
      <c r="H291" s="18">
        <f t="shared" si="26"/>
        <v>93.42</v>
      </c>
      <c r="I291" s="18">
        <f t="shared" ref="I291:I338" si="27">PRODUCT(F291*H291)</f>
        <v>93.42</v>
      </c>
      <c r="J291" s="25">
        <f t="shared" si="25"/>
        <v>4.6345119031221868E-5</v>
      </c>
    </row>
    <row r="292" spans="1:10" s="19" customFormat="1" ht="26.1" customHeight="1" x14ac:dyDescent="0.2">
      <c r="A292" s="15" t="s">
        <v>816</v>
      </c>
      <c r="B292" s="16" t="s">
        <v>817</v>
      </c>
      <c r="C292" s="15" t="s">
        <v>44</v>
      </c>
      <c r="D292" s="15" t="s">
        <v>818</v>
      </c>
      <c r="E292" s="17" t="s">
        <v>50</v>
      </c>
      <c r="F292" s="18">
        <v>20</v>
      </c>
      <c r="G292" s="18">
        <v>94.75</v>
      </c>
      <c r="H292" s="18">
        <f t="shared" si="26"/>
        <v>122.66</v>
      </c>
      <c r="I292" s="18">
        <f t="shared" si="27"/>
        <v>2453.1999999999998</v>
      </c>
      <c r="J292" s="25">
        <f t="shared" si="25"/>
        <v>1.2170182616933578E-3</v>
      </c>
    </row>
    <row r="293" spans="1:10" s="19" customFormat="1" ht="39" customHeight="1" x14ac:dyDescent="0.2">
      <c r="A293" s="15" t="s">
        <v>819</v>
      </c>
      <c r="B293" s="16" t="s">
        <v>820</v>
      </c>
      <c r="C293" s="15" t="s">
        <v>44</v>
      </c>
      <c r="D293" s="15" t="s">
        <v>821</v>
      </c>
      <c r="E293" s="17" t="s">
        <v>50</v>
      </c>
      <c r="F293" s="18">
        <v>28</v>
      </c>
      <c r="G293" s="18">
        <v>44.08</v>
      </c>
      <c r="H293" s="18">
        <f t="shared" si="26"/>
        <v>57.07</v>
      </c>
      <c r="I293" s="18">
        <f t="shared" si="27"/>
        <v>1597.96</v>
      </c>
      <c r="J293" s="25">
        <f t="shared" si="25"/>
        <v>7.9273866845569788E-4</v>
      </c>
    </row>
    <row r="294" spans="1:10" s="19" customFormat="1" ht="24" customHeight="1" x14ac:dyDescent="0.2">
      <c r="A294" s="15" t="s">
        <v>822</v>
      </c>
      <c r="B294" s="16" t="s">
        <v>823</v>
      </c>
      <c r="C294" s="15" t="s">
        <v>44</v>
      </c>
      <c r="D294" s="15" t="s">
        <v>824</v>
      </c>
      <c r="E294" s="17" t="s">
        <v>46</v>
      </c>
      <c r="F294" s="18">
        <v>8</v>
      </c>
      <c r="G294" s="18">
        <v>37.26</v>
      </c>
      <c r="H294" s="18">
        <f t="shared" si="26"/>
        <v>48.24</v>
      </c>
      <c r="I294" s="18">
        <f t="shared" si="27"/>
        <v>385.92</v>
      </c>
      <c r="J294" s="25">
        <f t="shared" si="25"/>
        <v>1.9145266898446954E-4</v>
      </c>
    </row>
    <row r="295" spans="1:10" ht="24" customHeight="1" x14ac:dyDescent="0.2">
      <c r="A295" s="6" t="s">
        <v>825</v>
      </c>
      <c r="B295" s="6"/>
      <c r="C295" s="6"/>
      <c r="D295" s="6" t="s">
        <v>826</v>
      </c>
      <c r="E295" s="6"/>
      <c r="F295" s="7"/>
      <c r="G295" s="6"/>
      <c r="H295" s="6"/>
      <c r="I295" s="7">
        <f>SUM(I296:I300)</f>
        <v>4766.3599999999997</v>
      </c>
      <c r="J295" s="27">
        <f t="shared" si="25"/>
        <v>2.3645634933167916E-3</v>
      </c>
    </row>
    <row r="296" spans="1:10" s="19" customFormat="1" ht="65.099999999999994" customHeight="1" x14ac:dyDescent="0.2">
      <c r="A296" s="15" t="s">
        <v>827</v>
      </c>
      <c r="B296" s="16" t="s">
        <v>828</v>
      </c>
      <c r="C296" s="15" t="s">
        <v>44</v>
      </c>
      <c r="D296" s="15" t="s">
        <v>829</v>
      </c>
      <c r="E296" s="17" t="s">
        <v>46</v>
      </c>
      <c r="F296" s="18">
        <v>1</v>
      </c>
      <c r="G296" s="18">
        <v>273.70999999999998</v>
      </c>
      <c r="H296" s="18">
        <f t="shared" si="26"/>
        <v>354.34</v>
      </c>
      <c r="I296" s="18">
        <f t="shared" si="27"/>
        <v>354.34</v>
      </c>
      <c r="J296" s="25">
        <f t="shared" si="25"/>
        <v>1.757860145313975E-4</v>
      </c>
    </row>
    <row r="297" spans="1:10" s="19" customFormat="1" ht="26.1" customHeight="1" x14ac:dyDescent="0.2">
      <c r="A297" s="15" t="s">
        <v>830</v>
      </c>
      <c r="B297" s="16" t="s">
        <v>831</v>
      </c>
      <c r="C297" s="15" t="s">
        <v>44</v>
      </c>
      <c r="D297" s="15" t="s">
        <v>832</v>
      </c>
      <c r="E297" s="17" t="s">
        <v>46</v>
      </c>
      <c r="F297" s="18">
        <v>7</v>
      </c>
      <c r="G297" s="18">
        <v>212.44</v>
      </c>
      <c r="H297" s="18">
        <f t="shared" si="26"/>
        <v>275.02</v>
      </c>
      <c r="I297" s="18">
        <f t="shared" si="27"/>
        <v>1925.1399999999999</v>
      </c>
      <c r="J297" s="25">
        <f t="shared" si="25"/>
        <v>9.5505076484442796E-4</v>
      </c>
    </row>
    <row r="298" spans="1:10" s="19" customFormat="1" ht="39" customHeight="1" x14ac:dyDescent="0.2">
      <c r="A298" s="15" t="s">
        <v>833</v>
      </c>
      <c r="B298" s="16" t="s">
        <v>834</v>
      </c>
      <c r="C298" s="15" t="s">
        <v>44</v>
      </c>
      <c r="D298" s="15" t="s">
        <v>835</v>
      </c>
      <c r="E298" s="17" t="s">
        <v>46</v>
      </c>
      <c r="F298" s="18">
        <v>7</v>
      </c>
      <c r="G298" s="18">
        <v>227.39</v>
      </c>
      <c r="H298" s="18">
        <f t="shared" si="26"/>
        <v>294.38</v>
      </c>
      <c r="I298" s="18">
        <f t="shared" si="27"/>
        <v>2060.66</v>
      </c>
      <c r="J298" s="25">
        <f t="shared" si="25"/>
        <v>1.0222814491851601E-3</v>
      </c>
    </row>
    <row r="299" spans="1:10" s="19" customFormat="1" ht="26.1" customHeight="1" x14ac:dyDescent="0.2">
      <c r="A299" s="15" t="s">
        <v>836</v>
      </c>
      <c r="B299" s="16" t="s">
        <v>837</v>
      </c>
      <c r="C299" s="15" t="s">
        <v>44</v>
      </c>
      <c r="D299" s="15" t="s">
        <v>838</v>
      </c>
      <c r="E299" s="17" t="s">
        <v>46</v>
      </c>
      <c r="F299" s="18">
        <v>8</v>
      </c>
      <c r="G299" s="18">
        <v>22.97</v>
      </c>
      <c r="H299" s="18">
        <f t="shared" si="26"/>
        <v>29.74</v>
      </c>
      <c r="I299" s="18">
        <f t="shared" si="27"/>
        <v>237.92</v>
      </c>
      <c r="J299" s="25">
        <f t="shared" si="25"/>
        <v>1.1803072917906558E-4</v>
      </c>
    </row>
    <row r="300" spans="1:10" s="19" customFormat="1" ht="24" customHeight="1" x14ac:dyDescent="0.2">
      <c r="A300" s="15" t="s">
        <v>839</v>
      </c>
      <c r="B300" s="16" t="s">
        <v>840</v>
      </c>
      <c r="C300" s="15" t="s">
        <v>44</v>
      </c>
      <c r="D300" s="15" t="s">
        <v>841</v>
      </c>
      <c r="E300" s="17" t="s">
        <v>46</v>
      </c>
      <c r="F300" s="18">
        <v>7</v>
      </c>
      <c r="G300" s="18">
        <v>20.78</v>
      </c>
      <c r="H300" s="18">
        <f t="shared" si="26"/>
        <v>26.9</v>
      </c>
      <c r="I300" s="18">
        <f t="shared" si="27"/>
        <v>188.29999999999998</v>
      </c>
      <c r="J300" s="25">
        <f t="shared" si="25"/>
        <v>9.3414535576740276E-5</v>
      </c>
    </row>
    <row r="301" spans="1:10" ht="24" customHeight="1" x14ac:dyDescent="0.2">
      <c r="A301" s="6" t="s">
        <v>842</v>
      </c>
      <c r="B301" s="6"/>
      <c r="C301" s="6"/>
      <c r="D301" s="6" t="s">
        <v>843</v>
      </c>
      <c r="E301" s="6"/>
      <c r="F301" s="7"/>
      <c r="G301" s="6"/>
      <c r="H301" s="6"/>
      <c r="I301" s="7">
        <f>SUM(I302:I306)</f>
        <v>11325.26</v>
      </c>
      <c r="J301" s="27">
        <f t="shared" si="25"/>
        <v>5.6183956621658725E-3</v>
      </c>
    </row>
    <row r="302" spans="1:10" s="19" customFormat="1" ht="39" customHeight="1" x14ac:dyDescent="0.2">
      <c r="A302" s="15" t="s">
        <v>844</v>
      </c>
      <c r="B302" s="16" t="s">
        <v>845</v>
      </c>
      <c r="C302" s="15" t="s">
        <v>44</v>
      </c>
      <c r="D302" s="15" t="s">
        <v>846</v>
      </c>
      <c r="E302" s="17" t="s">
        <v>50</v>
      </c>
      <c r="F302" s="18">
        <v>50</v>
      </c>
      <c r="G302" s="18">
        <v>107.15</v>
      </c>
      <c r="H302" s="18">
        <f t="shared" si="26"/>
        <v>138.72</v>
      </c>
      <c r="I302" s="18">
        <f t="shared" si="27"/>
        <v>6936</v>
      </c>
      <c r="J302" s="25">
        <f t="shared" si="25"/>
        <v>3.4409092870964983E-3</v>
      </c>
    </row>
    <row r="303" spans="1:10" s="19" customFormat="1" ht="24" customHeight="1" x14ac:dyDescent="0.2">
      <c r="A303" s="15" t="s">
        <v>847</v>
      </c>
      <c r="B303" s="16" t="s">
        <v>848</v>
      </c>
      <c r="C303" s="15" t="s">
        <v>44</v>
      </c>
      <c r="D303" s="15" t="s">
        <v>849</v>
      </c>
      <c r="E303" s="17" t="s">
        <v>46</v>
      </c>
      <c r="F303" s="18">
        <v>1</v>
      </c>
      <c r="G303" s="18">
        <v>65.62</v>
      </c>
      <c r="H303" s="18">
        <f t="shared" si="26"/>
        <v>84.95</v>
      </c>
      <c r="I303" s="18">
        <f t="shared" si="27"/>
        <v>84.95</v>
      </c>
      <c r="J303" s="25">
        <f t="shared" si="25"/>
        <v>4.2143201259926117E-5</v>
      </c>
    </row>
    <row r="304" spans="1:10" s="19" customFormat="1" ht="24" customHeight="1" x14ac:dyDescent="0.2">
      <c r="A304" s="15" t="s">
        <v>850</v>
      </c>
      <c r="B304" s="16" t="s">
        <v>851</v>
      </c>
      <c r="C304" s="15" t="s">
        <v>22</v>
      </c>
      <c r="D304" s="15" t="s">
        <v>852</v>
      </c>
      <c r="E304" s="17" t="s">
        <v>46</v>
      </c>
      <c r="F304" s="18">
        <v>4</v>
      </c>
      <c r="G304" s="18">
        <v>124.31</v>
      </c>
      <c r="H304" s="18">
        <f t="shared" si="26"/>
        <v>160.93</v>
      </c>
      <c r="I304" s="18">
        <f t="shared" si="27"/>
        <v>643.72</v>
      </c>
      <c r="J304" s="25">
        <f t="shared" si="25"/>
        <v>3.1934575061847722E-4</v>
      </c>
    </row>
    <row r="305" spans="1:10" s="19" customFormat="1" ht="26.1" customHeight="1" x14ac:dyDescent="0.2">
      <c r="A305" s="15" t="s">
        <v>853</v>
      </c>
      <c r="B305" s="16" t="s">
        <v>854</v>
      </c>
      <c r="C305" s="15" t="s">
        <v>22</v>
      </c>
      <c r="D305" s="15" t="s">
        <v>855</v>
      </c>
      <c r="E305" s="17" t="s">
        <v>46</v>
      </c>
      <c r="F305" s="18">
        <v>2</v>
      </c>
      <c r="G305" s="18">
        <v>198.77</v>
      </c>
      <c r="H305" s="18">
        <f t="shared" si="26"/>
        <v>257.33</v>
      </c>
      <c r="I305" s="18">
        <f t="shared" si="27"/>
        <v>514.66</v>
      </c>
      <c r="J305" s="25">
        <f t="shared" si="25"/>
        <v>2.5531983473141344E-4</v>
      </c>
    </row>
    <row r="306" spans="1:10" s="19" customFormat="1" ht="24" customHeight="1" x14ac:dyDescent="0.2">
      <c r="A306" s="15" t="s">
        <v>856</v>
      </c>
      <c r="B306" s="16" t="s">
        <v>857</v>
      </c>
      <c r="C306" s="15" t="s">
        <v>44</v>
      </c>
      <c r="D306" s="15" t="s">
        <v>858</v>
      </c>
      <c r="E306" s="17" t="s">
        <v>46</v>
      </c>
      <c r="F306" s="18">
        <v>1</v>
      </c>
      <c r="G306" s="18">
        <v>2430.04</v>
      </c>
      <c r="H306" s="18">
        <f t="shared" si="26"/>
        <v>3145.93</v>
      </c>
      <c r="I306" s="18">
        <f t="shared" si="27"/>
        <v>3145.93</v>
      </c>
      <c r="J306" s="25">
        <f t="shared" si="25"/>
        <v>1.5606775884595568E-3</v>
      </c>
    </row>
    <row r="307" spans="1:10" ht="24" customHeight="1" x14ac:dyDescent="0.2">
      <c r="A307" s="6" t="s">
        <v>859</v>
      </c>
      <c r="B307" s="6"/>
      <c r="C307" s="6"/>
      <c r="D307" s="6" t="s">
        <v>860</v>
      </c>
      <c r="E307" s="6"/>
      <c r="F307" s="7"/>
      <c r="G307" s="6"/>
      <c r="H307" s="6"/>
      <c r="I307" s="7">
        <f>SUM(I308:I312)</f>
        <v>2826.52</v>
      </c>
      <c r="J307" s="27">
        <f t="shared" si="25"/>
        <v>1.4022201439106105E-3</v>
      </c>
    </row>
    <row r="308" spans="1:10" s="19" customFormat="1" ht="39" customHeight="1" x14ac:dyDescent="0.2">
      <c r="A308" s="15" t="s">
        <v>861</v>
      </c>
      <c r="B308" s="16">
        <v>39664</v>
      </c>
      <c r="C308" s="15" t="s">
        <v>200</v>
      </c>
      <c r="D308" s="15" t="s">
        <v>862</v>
      </c>
      <c r="E308" s="17" t="s">
        <v>50</v>
      </c>
      <c r="F308" s="18">
        <v>12</v>
      </c>
      <c r="G308" s="18">
        <v>29.27</v>
      </c>
      <c r="H308" s="18">
        <f t="shared" si="26"/>
        <v>37.89</v>
      </c>
      <c r="I308" s="18">
        <f t="shared" si="27"/>
        <v>454.68</v>
      </c>
      <c r="J308" s="25">
        <f t="shared" si="25"/>
        <v>2.2556410534270991E-4</v>
      </c>
    </row>
    <row r="309" spans="1:10" s="19" customFormat="1" ht="39" customHeight="1" x14ac:dyDescent="0.2">
      <c r="A309" s="15" t="s">
        <v>863</v>
      </c>
      <c r="B309" s="16" t="s">
        <v>864</v>
      </c>
      <c r="C309" s="15" t="s">
        <v>44</v>
      </c>
      <c r="D309" s="15" t="s">
        <v>865</v>
      </c>
      <c r="E309" s="17" t="s">
        <v>50</v>
      </c>
      <c r="F309" s="18">
        <v>18</v>
      </c>
      <c r="G309" s="18">
        <v>33.19</v>
      </c>
      <c r="H309" s="18">
        <f t="shared" si="26"/>
        <v>42.97</v>
      </c>
      <c r="I309" s="18">
        <f t="shared" si="27"/>
        <v>773.46</v>
      </c>
      <c r="J309" s="25">
        <f t="shared" si="25"/>
        <v>3.8370901055329552E-4</v>
      </c>
    </row>
    <row r="310" spans="1:10" s="19" customFormat="1" ht="24" customHeight="1" x14ac:dyDescent="0.2">
      <c r="A310" s="15" t="s">
        <v>866</v>
      </c>
      <c r="B310" s="16" t="s">
        <v>867</v>
      </c>
      <c r="C310" s="15" t="s">
        <v>256</v>
      </c>
      <c r="D310" s="15" t="s">
        <v>868</v>
      </c>
      <c r="E310" s="17" t="s">
        <v>46</v>
      </c>
      <c r="F310" s="18">
        <v>1</v>
      </c>
      <c r="G310" s="18">
        <v>352.03</v>
      </c>
      <c r="H310" s="18">
        <f t="shared" si="26"/>
        <v>455.74</v>
      </c>
      <c r="I310" s="18">
        <f t="shared" si="27"/>
        <v>455.74</v>
      </c>
      <c r="J310" s="25">
        <f t="shared" si="25"/>
        <v>2.2608996518185673E-4</v>
      </c>
    </row>
    <row r="311" spans="1:10" s="19" customFormat="1" ht="24" customHeight="1" x14ac:dyDescent="0.2">
      <c r="A311" s="15" t="s">
        <v>869</v>
      </c>
      <c r="B311" s="16" t="s">
        <v>870</v>
      </c>
      <c r="C311" s="15" t="s">
        <v>256</v>
      </c>
      <c r="D311" s="15" t="s">
        <v>871</v>
      </c>
      <c r="E311" s="17" t="s">
        <v>50</v>
      </c>
      <c r="F311" s="18">
        <v>8</v>
      </c>
      <c r="G311" s="18">
        <v>22.89</v>
      </c>
      <c r="H311" s="18">
        <f t="shared" si="26"/>
        <v>29.63</v>
      </c>
      <c r="I311" s="18">
        <f t="shared" si="27"/>
        <v>237.04</v>
      </c>
      <c r="J311" s="25">
        <f t="shared" si="25"/>
        <v>1.1759416629373616E-4</v>
      </c>
    </row>
    <row r="312" spans="1:10" s="19" customFormat="1" ht="26.1" customHeight="1" x14ac:dyDescent="0.2">
      <c r="A312" s="15" t="s">
        <v>872</v>
      </c>
      <c r="B312" s="16" t="s">
        <v>873</v>
      </c>
      <c r="C312" s="15" t="s">
        <v>22</v>
      </c>
      <c r="D312" s="15" t="s">
        <v>874</v>
      </c>
      <c r="E312" s="17" t="s">
        <v>50</v>
      </c>
      <c r="F312" s="18">
        <v>32</v>
      </c>
      <c r="G312" s="18">
        <v>21.86</v>
      </c>
      <c r="H312" s="18">
        <f t="shared" si="26"/>
        <v>28.3</v>
      </c>
      <c r="I312" s="18">
        <f t="shared" si="27"/>
        <v>905.6</v>
      </c>
      <c r="J312" s="25">
        <f t="shared" si="25"/>
        <v>4.4926289653901227E-4</v>
      </c>
    </row>
    <row r="313" spans="1:10" ht="24" customHeight="1" x14ac:dyDescent="0.2">
      <c r="A313" s="6" t="s">
        <v>875</v>
      </c>
      <c r="B313" s="6"/>
      <c r="C313" s="6"/>
      <c r="D313" s="6" t="s">
        <v>876</v>
      </c>
      <c r="E313" s="6"/>
      <c r="F313" s="7"/>
      <c r="G313" s="6"/>
      <c r="H313" s="6"/>
      <c r="I313" s="7">
        <f>SUM(I314:I315)</f>
        <v>8880.7667999999994</v>
      </c>
      <c r="J313" s="27">
        <f t="shared" si="25"/>
        <v>4.4056967933474986E-3</v>
      </c>
    </row>
    <row r="314" spans="1:10" s="19" customFormat="1" ht="24" customHeight="1" x14ac:dyDescent="0.2">
      <c r="A314" s="15" t="s">
        <v>877</v>
      </c>
      <c r="B314" s="16"/>
      <c r="C314" s="15" t="s">
        <v>314</v>
      </c>
      <c r="D314" s="15" t="s">
        <v>878</v>
      </c>
      <c r="E314" s="17" t="s">
        <v>54</v>
      </c>
      <c r="F314" s="18">
        <v>1.62</v>
      </c>
      <c r="G314" s="18">
        <f>1862.19/1.62</f>
        <v>1149.5</v>
      </c>
      <c r="H314" s="18">
        <f t="shared" si="26"/>
        <v>1488.14</v>
      </c>
      <c r="I314" s="18">
        <f>PRODUCT(F314*H314)</f>
        <v>2410.7868000000003</v>
      </c>
      <c r="J314" s="25">
        <f t="shared" si="25"/>
        <v>1.1959773196842055E-3</v>
      </c>
    </row>
    <row r="315" spans="1:10" s="19" customFormat="1" ht="24" customHeight="1" x14ac:dyDescent="0.2">
      <c r="A315" s="15" t="s">
        <v>879</v>
      </c>
      <c r="B315" s="16"/>
      <c r="C315" s="15" t="s">
        <v>314</v>
      </c>
      <c r="D315" s="15" t="s">
        <v>960</v>
      </c>
      <c r="E315" s="17" t="s">
        <v>46</v>
      </c>
      <c r="F315" s="18">
        <v>1</v>
      </c>
      <c r="G315" s="18">
        <v>4997.67</v>
      </c>
      <c r="H315" s="18">
        <f t="shared" si="26"/>
        <v>6469.98</v>
      </c>
      <c r="I315" s="18">
        <f>PRODUCT(F315*H315)</f>
        <v>6469.98</v>
      </c>
      <c r="J315" s="25">
        <f t="shared" si="25"/>
        <v>3.2097194736632933E-3</v>
      </c>
    </row>
    <row r="316" spans="1:10" ht="24" customHeight="1" x14ac:dyDescent="0.2">
      <c r="A316" s="6" t="s">
        <v>880</v>
      </c>
      <c r="B316" s="6"/>
      <c r="C316" s="6"/>
      <c r="D316" s="6" t="s">
        <v>881</v>
      </c>
      <c r="E316" s="6"/>
      <c r="F316" s="7"/>
      <c r="G316" s="6"/>
      <c r="H316" s="6"/>
      <c r="I316" s="7">
        <f>SUM(I317:I321)</f>
        <v>1022.0900000000001</v>
      </c>
      <c r="J316" s="27">
        <f t="shared" si="25"/>
        <v>5.0705290848449545E-4</v>
      </c>
    </row>
    <row r="317" spans="1:10" s="19" customFormat="1" ht="26.1" customHeight="1" x14ac:dyDescent="0.2">
      <c r="A317" s="15" t="s">
        <v>882</v>
      </c>
      <c r="B317" s="16" t="s">
        <v>407</v>
      </c>
      <c r="C317" s="15" t="s">
        <v>44</v>
      </c>
      <c r="D317" s="15" t="s">
        <v>408</v>
      </c>
      <c r="E317" s="17" t="s">
        <v>50</v>
      </c>
      <c r="F317" s="18">
        <v>15</v>
      </c>
      <c r="G317" s="18">
        <v>27.05</v>
      </c>
      <c r="H317" s="18">
        <f t="shared" si="26"/>
        <v>35.020000000000003</v>
      </c>
      <c r="I317" s="18">
        <f t="shared" si="27"/>
        <v>525.30000000000007</v>
      </c>
      <c r="J317" s="25">
        <f t="shared" si="25"/>
        <v>2.6059827689039658E-4</v>
      </c>
    </row>
    <row r="318" spans="1:10" s="19" customFormat="1" ht="39" customHeight="1" x14ac:dyDescent="0.2">
      <c r="A318" s="15" t="s">
        <v>883</v>
      </c>
      <c r="B318" s="16" t="s">
        <v>571</v>
      </c>
      <c r="C318" s="15" t="s">
        <v>44</v>
      </c>
      <c r="D318" s="15" t="s">
        <v>572</v>
      </c>
      <c r="E318" s="17" t="s">
        <v>46</v>
      </c>
      <c r="F318" s="18">
        <v>5</v>
      </c>
      <c r="G318" s="18">
        <v>17.72</v>
      </c>
      <c r="H318" s="18">
        <f t="shared" si="26"/>
        <v>22.94</v>
      </c>
      <c r="I318" s="18">
        <f t="shared" si="27"/>
        <v>114.7</v>
      </c>
      <c r="J318" s="25">
        <f t="shared" si="25"/>
        <v>5.6902003349188058E-5</v>
      </c>
    </row>
    <row r="319" spans="1:10" s="19" customFormat="1" ht="26.1" customHeight="1" x14ac:dyDescent="0.2">
      <c r="A319" s="15" t="s">
        <v>884</v>
      </c>
      <c r="B319" s="16" t="s">
        <v>496</v>
      </c>
      <c r="C319" s="15" t="s">
        <v>44</v>
      </c>
      <c r="D319" s="15" t="s">
        <v>497</v>
      </c>
      <c r="E319" s="17" t="s">
        <v>50</v>
      </c>
      <c r="F319" s="18">
        <v>7</v>
      </c>
      <c r="G319" s="18">
        <v>8.5500000000000007</v>
      </c>
      <c r="H319" s="18">
        <f t="shared" si="26"/>
        <v>11.07</v>
      </c>
      <c r="I319" s="18">
        <f t="shared" si="27"/>
        <v>77.490000000000009</v>
      </c>
      <c r="J319" s="25">
        <f t="shared" si="25"/>
        <v>3.8442338618383464E-5</v>
      </c>
    </row>
    <row r="320" spans="1:10" s="19" customFormat="1" ht="24" customHeight="1" x14ac:dyDescent="0.2">
      <c r="A320" s="15" t="s">
        <v>885</v>
      </c>
      <c r="B320" s="16" t="s">
        <v>886</v>
      </c>
      <c r="C320" s="15" t="s">
        <v>44</v>
      </c>
      <c r="D320" s="15" t="s">
        <v>887</v>
      </c>
      <c r="E320" s="17" t="s">
        <v>50</v>
      </c>
      <c r="F320" s="18">
        <v>10</v>
      </c>
      <c r="G320" s="18">
        <v>5.61</v>
      </c>
      <c r="H320" s="18">
        <f t="shared" si="26"/>
        <v>7.26</v>
      </c>
      <c r="I320" s="18">
        <f t="shared" si="27"/>
        <v>72.599999999999994</v>
      </c>
      <c r="J320" s="25">
        <f t="shared" si="25"/>
        <v>3.6016438039677876E-5</v>
      </c>
    </row>
    <row r="321" spans="1:10" s="19" customFormat="1" ht="24" customHeight="1" x14ac:dyDescent="0.2">
      <c r="A321" s="15" t="s">
        <v>888</v>
      </c>
      <c r="B321" s="16" t="s">
        <v>889</v>
      </c>
      <c r="C321" s="15" t="s">
        <v>256</v>
      </c>
      <c r="D321" s="15" t="s">
        <v>890</v>
      </c>
      <c r="E321" s="17" t="s">
        <v>50</v>
      </c>
      <c r="F321" s="18">
        <v>40</v>
      </c>
      <c r="G321" s="18">
        <v>4.4800000000000004</v>
      </c>
      <c r="H321" s="18">
        <f t="shared" si="26"/>
        <v>5.8</v>
      </c>
      <c r="I321" s="18">
        <f t="shared" si="27"/>
        <v>232</v>
      </c>
      <c r="J321" s="25">
        <f t="shared" si="25"/>
        <v>1.1509385158684942E-4</v>
      </c>
    </row>
    <row r="322" spans="1:10" ht="24" customHeight="1" x14ac:dyDescent="0.2">
      <c r="A322" s="6" t="s">
        <v>891</v>
      </c>
      <c r="B322" s="6"/>
      <c r="C322" s="6"/>
      <c r="D322" s="6" t="s">
        <v>892</v>
      </c>
      <c r="E322" s="6"/>
      <c r="F322" s="7"/>
      <c r="G322" s="6"/>
      <c r="H322" s="6"/>
      <c r="I322" s="7">
        <f>SUM(I323)</f>
        <v>4024.3259000000003</v>
      </c>
      <c r="J322" s="27">
        <f>SUM(J323)</f>
        <v>1.9964446891022167E-3</v>
      </c>
    </row>
    <row r="323" spans="1:10" ht="24" customHeight="1" x14ac:dyDescent="0.2">
      <c r="A323" s="6" t="s">
        <v>893</v>
      </c>
      <c r="B323" s="6"/>
      <c r="C323" s="6"/>
      <c r="D323" s="6" t="s">
        <v>894</v>
      </c>
      <c r="E323" s="6"/>
      <c r="F323" s="7"/>
      <c r="G323" s="6"/>
      <c r="H323" s="6"/>
      <c r="I323" s="7">
        <f>SUM(I324:I331)</f>
        <v>4024.3259000000003</v>
      </c>
      <c r="J323" s="27">
        <f>SUM(J324:J331)</f>
        <v>1.9964446891022167E-3</v>
      </c>
    </row>
    <row r="324" spans="1:10" s="19" customFormat="1" ht="39" customHeight="1" x14ac:dyDescent="0.2">
      <c r="A324" s="15" t="s">
        <v>895</v>
      </c>
      <c r="B324" s="16" t="s">
        <v>167</v>
      </c>
      <c r="C324" s="15" t="s">
        <v>44</v>
      </c>
      <c r="D324" s="15" t="s">
        <v>168</v>
      </c>
      <c r="E324" s="17" t="s">
        <v>54</v>
      </c>
      <c r="F324" s="18">
        <v>0.85</v>
      </c>
      <c r="G324" s="18">
        <v>93.88</v>
      </c>
      <c r="H324" s="18">
        <f t="shared" si="26"/>
        <v>121.54</v>
      </c>
      <c r="I324" s="18">
        <f t="shared" si="27"/>
        <v>103.309</v>
      </c>
      <c r="J324" s="25">
        <f t="shared" ref="J324:J331" si="28">+(I324/$F$345)</f>
        <v>5.1250994455111322E-5</v>
      </c>
    </row>
    <row r="325" spans="1:10" s="19" customFormat="1" ht="39" customHeight="1" x14ac:dyDescent="0.2">
      <c r="A325" s="15" t="s">
        <v>896</v>
      </c>
      <c r="B325" s="16" t="s">
        <v>897</v>
      </c>
      <c r="C325" s="15" t="s">
        <v>44</v>
      </c>
      <c r="D325" s="15" t="s">
        <v>898</v>
      </c>
      <c r="E325" s="17" t="s">
        <v>54</v>
      </c>
      <c r="F325" s="18">
        <v>4.7</v>
      </c>
      <c r="G325" s="18">
        <v>78.569999999999993</v>
      </c>
      <c r="H325" s="18">
        <f t="shared" si="26"/>
        <v>101.72</v>
      </c>
      <c r="I325" s="18">
        <f t="shared" si="27"/>
        <v>478.084</v>
      </c>
      <c r="J325" s="25">
        <f t="shared" si="28"/>
        <v>2.3717469371572122E-4</v>
      </c>
    </row>
    <row r="326" spans="1:10" s="19" customFormat="1" ht="39" customHeight="1" x14ac:dyDescent="0.2">
      <c r="A326" s="15" t="s">
        <v>899</v>
      </c>
      <c r="B326" s="16" t="s">
        <v>900</v>
      </c>
      <c r="C326" s="15" t="s">
        <v>44</v>
      </c>
      <c r="D326" s="15" t="s">
        <v>901</v>
      </c>
      <c r="E326" s="17" t="s">
        <v>54</v>
      </c>
      <c r="F326" s="18">
        <v>10.25</v>
      </c>
      <c r="G326" s="18">
        <v>12.59</v>
      </c>
      <c r="H326" s="18">
        <f t="shared" si="26"/>
        <v>16.3</v>
      </c>
      <c r="I326" s="18">
        <f t="shared" si="27"/>
        <v>167.07500000000002</v>
      </c>
      <c r="J326" s="25">
        <f t="shared" si="28"/>
        <v>8.2884936439107194E-5</v>
      </c>
    </row>
    <row r="327" spans="1:10" s="19" customFormat="1" ht="39" customHeight="1" x14ac:dyDescent="0.2">
      <c r="A327" s="15" t="s">
        <v>902</v>
      </c>
      <c r="B327" s="16" t="s">
        <v>208</v>
      </c>
      <c r="C327" s="15" t="s">
        <v>44</v>
      </c>
      <c r="D327" s="15" t="s">
        <v>209</v>
      </c>
      <c r="E327" s="17" t="s">
        <v>54</v>
      </c>
      <c r="F327" s="18">
        <v>8.32</v>
      </c>
      <c r="G327" s="18">
        <v>27.42</v>
      </c>
      <c r="H327" s="18">
        <f t="shared" si="26"/>
        <v>35.5</v>
      </c>
      <c r="I327" s="18">
        <f t="shared" si="27"/>
        <v>295.36</v>
      </c>
      <c r="J327" s="25">
        <f t="shared" si="28"/>
        <v>1.4652637933056833E-4</v>
      </c>
    </row>
    <row r="328" spans="1:10" s="19" customFormat="1" ht="39" customHeight="1" x14ac:dyDescent="0.2">
      <c r="A328" s="15" t="s">
        <v>903</v>
      </c>
      <c r="B328" s="16" t="s">
        <v>214</v>
      </c>
      <c r="C328" s="15" t="s">
        <v>44</v>
      </c>
      <c r="D328" s="15" t="s">
        <v>215</v>
      </c>
      <c r="E328" s="17" t="s">
        <v>54</v>
      </c>
      <c r="F328" s="18">
        <v>4.7</v>
      </c>
      <c r="G328" s="18">
        <v>14.14</v>
      </c>
      <c r="H328" s="18">
        <f t="shared" si="26"/>
        <v>18.309999999999999</v>
      </c>
      <c r="I328" s="18">
        <f t="shared" si="27"/>
        <v>86.057000000000002</v>
      </c>
      <c r="J328" s="25">
        <f t="shared" si="28"/>
        <v>4.2692377525903026E-5</v>
      </c>
    </row>
    <row r="329" spans="1:10" s="19" customFormat="1" ht="65.099999999999994" customHeight="1" x14ac:dyDescent="0.2">
      <c r="A329" s="15" t="s">
        <v>904</v>
      </c>
      <c r="B329" s="16" t="s">
        <v>905</v>
      </c>
      <c r="C329" s="15" t="s">
        <v>44</v>
      </c>
      <c r="D329" s="15" t="s">
        <v>906</v>
      </c>
      <c r="E329" s="17" t="s">
        <v>54</v>
      </c>
      <c r="F329" s="18">
        <v>8.32</v>
      </c>
      <c r="G329" s="18">
        <v>126.89</v>
      </c>
      <c r="H329" s="18">
        <f t="shared" si="26"/>
        <v>164.27</v>
      </c>
      <c r="I329" s="18">
        <f t="shared" si="27"/>
        <v>1366.7264000000002</v>
      </c>
      <c r="J329" s="25">
        <f t="shared" si="28"/>
        <v>6.7802502345443551E-4</v>
      </c>
    </row>
    <row r="330" spans="1:10" s="19" customFormat="1" ht="39" customHeight="1" x14ac:dyDescent="0.2">
      <c r="A330" s="15" t="s">
        <v>907</v>
      </c>
      <c r="B330" s="16" t="s">
        <v>908</v>
      </c>
      <c r="C330" s="15" t="s">
        <v>44</v>
      </c>
      <c r="D330" s="15" t="s">
        <v>909</v>
      </c>
      <c r="E330" s="17" t="s">
        <v>54</v>
      </c>
      <c r="F330" s="18">
        <v>2.15</v>
      </c>
      <c r="G330" s="18">
        <v>241.49</v>
      </c>
      <c r="H330" s="18">
        <f t="shared" si="26"/>
        <v>312.63</v>
      </c>
      <c r="I330" s="18">
        <f t="shared" si="27"/>
        <v>672.15449999999998</v>
      </c>
      <c r="J330" s="25">
        <f t="shared" si="28"/>
        <v>3.3345194080359043E-4</v>
      </c>
    </row>
    <row r="331" spans="1:10" s="19" customFormat="1" ht="24" customHeight="1" x14ac:dyDescent="0.2">
      <c r="A331" s="15" t="s">
        <v>910</v>
      </c>
      <c r="B331" s="16"/>
      <c r="C331" s="15" t="s">
        <v>314</v>
      </c>
      <c r="D331" s="15" t="s">
        <v>911</v>
      </c>
      <c r="E331" s="17" t="s">
        <v>46</v>
      </c>
      <c r="F331" s="18">
        <v>1</v>
      </c>
      <c r="G331" s="18">
        <v>660.87</v>
      </c>
      <c r="H331" s="18">
        <f t="shared" si="26"/>
        <v>855.56</v>
      </c>
      <c r="I331" s="18">
        <f t="shared" si="27"/>
        <v>855.56</v>
      </c>
      <c r="J331" s="25">
        <f t="shared" si="28"/>
        <v>4.2443834337777968E-4</v>
      </c>
    </row>
    <row r="332" spans="1:10" ht="24" customHeight="1" x14ac:dyDescent="0.2">
      <c r="A332" s="6" t="s">
        <v>912</v>
      </c>
      <c r="B332" s="6"/>
      <c r="C332" s="6"/>
      <c r="D332" s="6" t="s">
        <v>913</v>
      </c>
      <c r="E332" s="6"/>
      <c r="F332" s="7"/>
      <c r="G332" s="6"/>
      <c r="H332" s="6"/>
      <c r="I332" s="7">
        <f>SUM(I333)</f>
        <v>13516.045209000002</v>
      </c>
      <c r="J332" s="27">
        <f>SUM(J333)</f>
        <v>6.7052314712318676E-3</v>
      </c>
    </row>
    <row r="333" spans="1:10" ht="24" customHeight="1" x14ac:dyDescent="0.2">
      <c r="A333" s="6" t="s">
        <v>914</v>
      </c>
      <c r="B333" s="6"/>
      <c r="C333" s="6"/>
      <c r="D333" s="6" t="s">
        <v>915</v>
      </c>
      <c r="E333" s="6"/>
      <c r="F333" s="7"/>
      <c r="G333" s="6"/>
      <c r="H333" s="6"/>
      <c r="I333" s="7">
        <f>SUM(I334:I339)</f>
        <v>13516.045209000002</v>
      </c>
      <c r="J333" s="27">
        <f>SUM(J334:J339)</f>
        <v>6.7052314712318676E-3</v>
      </c>
    </row>
    <row r="334" spans="1:10" s="19" customFormat="1" ht="39" customHeight="1" x14ac:dyDescent="0.2">
      <c r="A334" s="15" t="s">
        <v>916</v>
      </c>
      <c r="B334" s="16" t="s">
        <v>917</v>
      </c>
      <c r="C334" s="15" t="s">
        <v>44</v>
      </c>
      <c r="D334" s="15" t="s">
        <v>918</v>
      </c>
      <c r="E334" s="17" t="s">
        <v>46</v>
      </c>
      <c r="F334" s="18">
        <v>11</v>
      </c>
      <c r="G334" s="18">
        <v>239.43</v>
      </c>
      <c r="H334" s="18">
        <f t="shared" si="26"/>
        <v>309.97000000000003</v>
      </c>
      <c r="I334" s="18">
        <f t="shared" si="27"/>
        <v>3409.67</v>
      </c>
      <c r="J334" s="25">
        <f t="shared" ref="J334:J340" si="29">+(I334/$F$345)</f>
        <v>1.6915174695695384E-3</v>
      </c>
    </row>
    <row r="335" spans="1:10" s="19" customFormat="1" ht="78" customHeight="1" x14ac:dyDescent="0.2">
      <c r="A335" s="15" t="s">
        <v>919</v>
      </c>
      <c r="B335" s="16" t="s">
        <v>920</v>
      </c>
      <c r="C335" s="15" t="s">
        <v>44</v>
      </c>
      <c r="D335" s="15" t="s">
        <v>921</v>
      </c>
      <c r="E335" s="17" t="s">
        <v>46</v>
      </c>
      <c r="F335" s="18">
        <v>3</v>
      </c>
      <c r="G335" s="18">
        <v>229.95</v>
      </c>
      <c r="H335" s="18">
        <f t="shared" si="26"/>
        <v>297.69</v>
      </c>
      <c r="I335" s="18">
        <f t="shared" si="27"/>
        <v>893.06999999999994</v>
      </c>
      <c r="J335" s="25">
        <f t="shared" si="29"/>
        <v>4.4304683636494659E-4</v>
      </c>
    </row>
    <row r="336" spans="1:10" s="19" customFormat="1" ht="26.1" customHeight="1" x14ac:dyDescent="0.2">
      <c r="A336" s="15" t="s">
        <v>922</v>
      </c>
      <c r="B336" s="16" t="s">
        <v>923</v>
      </c>
      <c r="C336" s="15" t="s">
        <v>44</v>
      </c>
      <c r="D336" s="15" t="s">
        <v>924</v>
      </c>
      <c r="E336" s="17" t="s">
        <v>54</v>
      </c>
      <c r="F336" s="18">
        <v>92.68</v>
      </c>
      <c r="G336" s="18">
        <v>29.23</v>
      </c>
      <c r="H336" s="18">
        <f t="shared" si="26"/>
        <v>37.840000000000003</v>
      </c>
      <c r="I336" s="18">
        <f>PRODUCT(F336*H336)</f>
        <v>3507.0112000000004</v>
      </c>
      <c r="J336" s="25">
        <f t="shared" si="29"/>
        <v>1.7398078731302533E-3</v>
      </c>
    </row>
    <row r="337" spans="1:10" s="19" customFormat="1" ht="24" customHeight="1" x14ac:dyDescent="0.2">
      <c r="A337" s="15" t="s">
        <v>925</v>
      </c>
      <c r="B337" s="16" t="s">
        <v>926</v>
      </c>
      <c r="C337" s="15" t="s">
        <v>151</v>
      </c>
      <c r="D337" s="15" t="s">
        <v>927</v>
      </c>
      <c r="E337" s="17" t="s">
        <v>50</v>
      </c>
      <c r="F337" s="18">
        <v>3.55</v>
      </c>
      <c r="G337" s="18">
        <v>38.119999999999997</v>
      </c>
      <c r="H337" s="18">
        <f t="shared" si="26"/>
        <v>49.35</v>
      </c>
      <c r="I337" s="18">
        <f t="shared" si="27"/>
        <v>175.1925</v>
      </c>
      <c r="J337" s="25">
        <f t="shared" si="29"/>
        <v>8.6911981009177235E-5</v>
      </c>
    </row>
    <row r="338" spans="1:10" s="19" customFormat="1" ht="24" customHeight="1" x14ac:dyDescent="0.2">
      <c r="A338" s="15" t="s">
        <v>928</v>
      </c>
      <c r="B338" s="16" t="s">
        <v>929</v>
      </c>
      <c r="C338" s="15" t="s">
        <v>44</v>
      </c>
      <c r="D338" s="15" t="s">
        <v>930</v>
      </c>
      <c r="E338" s="17" t="s">
        <v>54</v>
      </c>
      <c r="F338" s="18">
        <v>410.18</v>
      </c>
      <c r="G338" s="18">
        <v>6.46</v>
      </c>
      <c r="H338" s="18">
        <f t="shared" si="26"/>
        <v>8.36</v>
      </c>
      <c r="I338" s="18">
        <f t="shared" si="27"/>
        <v>3429.1047999999996</v>
      </c>
      <c r="J338" s="25">
        <f t="shared" si="29"/>
        <v>1.7011589608920386E-3</v>
      </c>
    </row>
    <row r="339" spans="1:10" s="19" customFormat="1" ht="26.1" customHeight="1" x14ac:dyDescent="0.2">
      <c r="A339" s="15" t="s">
        <v>931</v>
      </c>
      <c r="B339" s="16" t="s">
        <v>932</v>
      </c>
      <c r="C339" s="15" t="s">
        <v>44</v>
      </c>
      <c r="D339" s="15" t="s">
        <v>933</v>
      </c>
      <c r="E339" s="17" t="s">
        <v>77</v>
      </c>
      <c r="F339" s="18">
        <v>32.473300000000002</v>
      </c>
      <c r="G339" s="18">
        <v>50</v>
      </c>
      <c r="H339" s="18">
        <f>ROUND(G339+(G339*$H$3),2)</f>
        <v>64.73</v>
      </c>
      <c r="I339" s="18">
        <f>PRODUCT(F339*H339)</f>
        <v>2101.9967090000005</v>
      </c>
      <c r="J339" s="25">
        <f t="shared" si="29"/>
        <v>1.0427883502659137E-3</v>
      </c>
    </row>
    <row r="340" spans="1:10" ht="24" customHeight="1" x14ac:dyDescent="0.2">
      <c r="A340" s="6" t="s">
        <v>934</v>
      </c>
      <c r="B340" s="6"/>
      <c r="C340" s="6"/>
      <c r="D340" s="6" t="s">
        <v>935</v>
      </c>
      <c r="E340" s="39"/>
      <c r="F340" s="7"/>
      <c r="G340" s="6"/>
      <c r="H340" s="6"/>
      <c r="I340" s="7">
        <f>SUM(I342:I343)</f>
        <v>144144.12</v>
      </c>
      <c r="J340" s="27">
        <f t="shared" si="29"/>
        <v>7.1509060148262985E-2</v>
      </c>
    </row>
    <row r="341" spans="1:10" s="19" customFormat="1" ht="26.1" customHeight="1" x14ac:dyDescent="0.2">
      <c r="A341" s="15"/>
      <c r="B341" s="20"/>
      <c r="C341" s="15"/>
      <c r="D341" s="34" t="s">
        <v>937</v>
      </c>
      <c r="E341" s="34"/>
      <c r="F341" s="42"/>
      <c r="G341" s="42"/>
      <c r="H341" s="42"/>
      <c r="I341" s="42"/>
      <c r="J341" s="25"/>
    </row>
    <row r="342" spans="1:10" s="19" customFormat="1" ht="26.1" customHeight="1" x14ac:dyDescent="0.2">
      <c r="A342" s="15" t="s">
        <v>936</v>
      </c>
      <c r="B342" s="16" t="s">
        <v>961</v>
      </c>
      <c r="C342" s="15" t="s">
        <v>44</v>
      </c>
      <c r="D342" s="34" t="s">
        <v>962</v>
      </c>
      <c r="E342" s="40" t="s">
        <v>964</v>
      </c>
      <c r="F342" s="42">
        <v>12</v>
      </c>
      <c r="G342" s="42">
        <v>7684.11</v>
      </c>
      <c r="H342" s="42">
        <f>ROUND(G342+(G342*$H$3),2)</f>
        <v>9947.85</v>
      </c>
      <c r="I342" s="43">
        <f>PRODUCT(H342*F342)</f>
        <v>119374.20000000001</v>
      </c>
      <c r="J342" s="25">
        <f>+(I342/$F$345)</f>
        <v>5.9220846802150354E-2</v>
      </c>
    </row>
    <row r="343" spans="1:10" s="19" customFormat="1" ht="26.1" customHeight="1" x14ac:dyDescent="0.2">
      <c r="A343" s="15" t="s">
        <v>963</v>
      </c>
      <c r="B343" s="16">
        <v>100305</v>
      </c>
      <c r="C343" s="15" t="s">
        <v>200</v>
      </c>
      <c r="D343" s="34" t="s">
        <v>966</v>
      </c>
      <c r="E343" s="40" t="s">
        <v>965</v>
      </c>
      <c r="F343" s="18">
        <v>192</v>
      </c>
      <c r="G343" s="18">
        <v>99.65</v>
      </c>
      <c r="H343" s="42">
        <f>ROUND(G343+(G343*$H$3),2)</f>
        <v>129.01</v>
      </c>
      <c r="I343" s="43">
        <f>PRODUCT(H343*F343)</f>
        <v>24769.919999999998</v>
      </c>
      <c r="J343" s="25">
        <f>+(I343/$F$345)</f>
        <v>1.2288213346112643E-2</v>
      </c>
    </row>
    <row r="344" spans="1:10" s="19" customFormat="1" ht="26.1" customHeight="1" x14ac:dyDescent="0.2">
      <c r="A344" s="38"/>
      <c r="B344" s="16"/>
      <c r="C344" s="15"/>
      <c r="D344" s="34"/>
      <c r="E344" s="41"/>
      <c r="F344" s="35"/>
      <c r="G344" s="35"/>
      <c r="H344" s="36"/>
      <c r="I344" s="37"/>
      <c r="J344" s="25"/>
    </row>
    <row r="345" spans="1:10" s="19" customFormat="1" ht="26.1" customHeight="1" x14ac:dyDescent="0.2">
      <c r="A345" s="20"/>
      <c r="B345" s="20"/>
      <c r="C345" s="20"/>
      <c r="D345" s="137" t="s">
        <v>944</v>
      </c>
      <c r="E345" s="138"/>
      <c r="F345" s="139">
        <f>I8+I18+I28+I46+I52+I55+I62+I91+I117+I193+I216+I295+I301+I307+I313+I316+I322+I332+I340</f>
        <v>2015746.2523090001</v>
      </c>
      <c r="G345" s="140"/>
      <c r="H345" s="140"/>
      <c r="I345" s="141"/>
      <c r="J345" s="21">
        <f>SUM(J8+J18+J28+J46+J52+J55+J62+J91+J117+J193+J216+J295+J301+J307+J313+J316+J322+J332+J340)</f>
        <v>1</v>
      </c>
    </row>
    <row r="346" spans="1:10" x14ac:dyDescent="0.2">
      <c r="A346" s="134"/>
      <c r="B346" s="134"/>
      <c r="C346" s="134"/>
      <c r="D346" s="30"/>
      <c r="E346" s="8"/>
      <c r="F346" s="135"/>
      <c r="G346" s="134"/>
      <c r="H346" s="136"/>
      <c r="I346" s="134"/>
      <c r="J346" s="134"/>
    </row>
    <row r="347" spans="1:10" x14ac:dyDescent="0.2">
      <c r="A347" s="134"/>
      <c r="B347" s="134"/>
      <c r="C347" s="134"/>
      <c r="D347" s="9"/>
      <c r="E347" s="8"/>
      <c r="F347" s="135"/>
      <c r="G347" s="134"/>
      <c r="H347" s="136"/>
      <c r="I347" s="134"/>
      <c r="J347" s="134"/>
    </row>
    <row r="348" spans="1:10" x14ac:dyDescent="0.2">
      <c r="A348" s="134"/>
      <c r="B348" s="134"/>
      <c r="C348" s="134"/>
      <c r="D348" s="9"/>
      <c r="E348" s="8"/>
      <c r="F348" s="135"/>
      <c r="G348" s="134"/>
      <c r="H348" s="136"/>
      <c r="I348" s="134"/>
      <c r="J348" s="134"/>
    </row>
    <row r="349" spans="1:10" ht="60" customHeight="1" x14ac:dyDescent="0.2">
      <c r="A349" s="10"/>
      <c r="B349" s="10"/>
      <c r="C349" s="10"/>
      <c r="D349" s="22"/>
      <c r="E349" s="22"/>
      <c r="F349" s="23"/>
      <c r="G349" s="22"/>
      <c r="H349" s="10" t="s">
        <v>958</v>
      </c>
      <c r="I349" s="8"/>
      <c r="J349" s="10"/>
    </row>
    <row r="350" spans="1:10" ht="51.75" customHeight="1" x14ac:dyDescent="0.2">
      <c r="A350" s="142" t="s">
        <v>956</v>
      </c>
      <c r="B350" s="143"/>
      <c r="C350" s="143"/>
      <c r="D350" s="143"/>
      <c r="E350" s="143"/>
      <c r="F350" s="143"/>
      <c r="G350" s="143"/>
      <c r="H350" s="143"/>
      <c r="I350" s="143"/>
      <c r="J350" s="143"/>
    </row>
    <row r="351" spans="1:10" ht="45" customHeight="1" x14ac:dyDescent="0.2">
      <c r="A351" s="10"/>
      <c r="B351" s="10"/>
      <c r="C351" s="10"/>
      <c r="D351" s="22"/>
      <c r="E351" s="22"/>
      <c r="F351" s="23"/>
      <c r="G351" s="22"/>
      <c r="H351" s="10"/>
      <c r="I351" s="8"/>
      <c r="J351" s="10"/>
    </row>
    <row r="352" spans="1:10" x14ac:dyDescent="0.2">
      <c r="A352" s="142" t="s">
        <v>957</v>
      </c>
      <c r="B352" s="143"/>
      <c r="C352" s="143"/>
      <c r="D352" s="143"/>
      <c r="E352" s="143"/>
      <c r="F352" s="143"/>
      <c r="G352" s="143"/>
      <c r="H352" s="143"/>
      <c r="I352" s="143"/>
      <c r="J352" s="143"/>
    </row>
    <row r="358" spans="4:5" x14ac:dyDescent="0.2">
      <c r="E358" s="24" t="s">
        <v>938</v>
      </c>
    </row>
    <row r="359" spans="4:5" x14ac:dyDescent="0.2">
      <c r="D359" s="33">
        <f>SUM(I8+I18+I28+I46+I52+I55+I62+I91+I117+I193+I216+I295+I301+I307+I313+I316+I322+I332)</f>
        <v>1871602.1323090002</v>
      </c>
    </row>
  </sheetData>
  <autoFilter ref="A7:J345" xr:uid="{00000000-0009-0000-0000-000000000000}"/>
  <mergeCells count="22">
    <mergeCell ref="A352:J352"/>
    <mergeCell ref="A348:C348"/>
    <mergeCell ref="F348:G348"/>
    <mergeCell ref="H348:J348"/>
    <mergeCell ref="A350:J350"/>
    <mergeCell ref="A6:J6"/>
    <mergeCell ref="A346:C346"/>
    <mergeCell ref="F346:G346"/>
    <mergeCell ref="H346:J346"/>
    <mergeCell ref="A347:C347"/>
    <mergeCell ref="F347:G347"/>
    <mergeCell ref="H347:J347"/>
    <mergeCell ref="D345:E345"/>
    <mergeCell ref="F345:I345"/>
    <mergeCell ref="A1:C5"/>
    <mergeCell ref="D1:J1"/>
    <mergeCell ref="E2:G2"/>
    <mergeCell ref="I2:J2"/>
    <mergeCell ref="E3:G5"/>
    <mergeCell ref="H3:H5"/>
    <mergeCell ref="I4:J4"/>
    <mergeCell ref="I5:J5"/>
  </mergeCells>
  <phoneticPr fontId="13" type="noConversion"/>
  <pageMargins left="0.51181102362204722" right="0.51181102362204722" top="0.98425196850393704" bottom="0.98425196850393704" header="0.51181102362204722" footer="0.51181102362204722"/>
  <pageSetup paperSize="9" scale="47" fitToHeight="0" orientation="portrait" r:id="rId1"/>
  <headerFooter>
    <oddFooter>Página &amp;P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E13C55-73E8-447E-9D34-5E88B120E745}">
  <dimension ref="A1:R58"/>
  <sheetViews>
    <sheetView tabSelected="1" zoomScaleNormal="100" zoomScaleSheetLayoutView="70" workbookViewId="0">
      <selection activeCell="R49" sqref="R48:R49"/>
    </sheetView>
  </sheetViews>
  <sheetFormatPr defaultRowHeight="14.25" x14ac:dyDescent="0.2"/>
  <cols>
    <col min="3" max="3" width="47.375" bestFit="1" customWidth="1"/>
    <col min="4" max="4" width="11.125" bestFit="1" customWidth="1"/>
    <col min="5" max="5" width="15.75" bestFit="1" customWidth="1"/>
    <col min="6" max="6" width="14.375" bestFit="1" customWidth="1"/>
    <col min="7" max="7" width="13" bestFit="1" customWidth="1"/>
    <col min="8" max="9" width="13.5" bestFit="1" customWidth="1"/>
    <col min="10" max="10" width="14.25" bestFit="1" customWidth="1"/>
    <col min="11" max="11" width="13.875" bestFit="1" customWidth="1"/>
    <col min="12" max="13" width="14.25" bestFit="1" customWidth="1"/>
    <col min="14" max="14" width="13.875" customWidth="1"/>
    <col min="15" max="15" width="13.5" bestFit="1" customWidth="1"/>
    <col min="16" max="16" width="13" bestFit="1" customWidth="1"/>
    <col min="17" max="17" width="12.625" bestFit="1" customWidth="1"/>
    <col min="18" max="18" width="9.875" bestFit="1" customWidth="1"/>
  </cols>
  <sheetData>
    <row r="1" spans="1:18" ht="14.25" customHeight="1" x14ac:dyDescent="0.2">
      <c r="A1" s="172" t="s">
        <v>967</v>
      </c>
      <c r="B1" s="173"/>
      <c r="C1" s="173"/>
      <c r="D1" s="173"/>
      <c r="E1" s="173"/>
      <c r="F1" s="173"/>
      <c r="G1" s="173"/>
      <c r="H1" s="173"/>
      <c r="I1" s="173"/>
      <c r="J1" s="173"/>
      <c r="K1" s="173"/>
      <c r="L1" s="173"/>
      <c r="M1" s="173"/>
      <c r="N1" s="173"/>
      <c r="O1" s="173"/>
      <c r="P1" s="173"/>
      <c r="Q1" s="174"/>
      <c r="R1" s="44"/>
    </row>
    <row r="2" spans="1:18" ht="14.25" customHeight="1" x14ac:dyDescent="0.2">
      <c r="A2" s="175"/>
      <c r="B2" s="176"/>
      <c r="C2" s="176"/>
      <c r="D2" s="176"/>
      <c r="E2" s="176"/>
      <c r="F2" s="176"/>
      <c r="G2" s="176"/>
      <c r="H2" s="176"/>
      <c r="I2" s="176"/>
      <c r="J2" s="176"/>
      <c r="K2" s="176"/>
      <c r="L2" s="176"/>
      <c r="M2" s="176"/>
      <c r="N2" s="176"/>
      <c r="O2" s="176"/>
      <c r="P2" s="176"/>
      <c r="Q2" s="177"/>
      <c r="R2" s="44"/>
    </row>
    <row r="3" spans="1:18" ht="14.25" customHeight="1" x14ac:dyDescent="0.2">
      <c r="A3" s="175"/>
      <c r="B3" s="176"/>
      <c r="C3" s="176"/>
      <c r="D3" s="176"/>
      <c r="E3" s="176"/>
      <c r="F3" s="176"/>
      <c r="G3" s="176"/>
      <c r="H3" s="176"/>
      <c r="I3" s="176"/>
      <c r="J3" s="176"/>
      <c r="K3" s="176"/>
      <c r="L3" s="176"/>
      <c r="M3" s="176"/>
      <c r="N3" s="176"/>
      <c r="O3" s="176"/>
      <c r="P3" s="176"/>
      <c r="Q3" s="177"/>
      <c r="R3" s="44"/>
    </row>
    <row r="4" spans="1:18" ht="14.25" customHeight="1" x14ac:dyDescent="0.2">
      <c r="A4" s="175"/>
      <c r="B4" s="176"/>
      <c r="C4" s="176"/>
      <c r="D4" s="176"/>
      <c r="E4" s="176"/>
      <c r="F4" s="176"/>
      <c r="G4" s="176"/>
      <c r="H4" s="176"/>
      <c r="I4" s="176"/>
      <c r="J4" s="176"/>
      <c r="K4" s="176"/>
      <c r="L4" s="176"/>
      <c r="M4" s="176"/>
      <c r="N4" s="176"/>
      <c r="O4" s="176"/>
      <c r="P4" s="176"/>
      <c r="Q4" s="177"/>
      <c r="R4" s="44"/>
    </row>
    <row r="5" spans="1:18" ht="14.25" customHeight="1" x14ac:dyDescent="0.2">
      <c r="A5" s="175"/>
      <c r="B5" s="176"/>
      <c r="C5" s="176"/>
      <c r="D5" s="176"/>
      <c r="E5" s="176"/>
      <c r="F5" s="176"/>
      <c r="G5" s="176"/>
      <c r="H5" s="176"/>
      <c r="I5" s="176"/>
      <c r="J5" s="176"/>
      <c r="K5" s="176"/>
      <c r="L5" s="176"/>
      <c r="M5" s="176"/>
      <c r="N5" s="176"/>
      <c r="O5" s="176"/>
      <c r="P5" s="176"/>
      <c r="Q5" s="177"/>
      <c r="R5" s="44"/>
    </row>
    <row r="6" spans="1:18" ht="14.25" customHeight="1" x14ac:dyDescent="0.2">
      <c r="A6" s="178"/>
      <c r="B6" s="179"/>
      <c r="C6" s="179"/>
      <c r="D6" s="179"/>
      <c r="E6" s="179"/>
      <c r="F6" s="179"/>
      <c r="G6" s="179"/>
      <c r="H6" s="179"/>
      <c r="I6" s="179"/>
      <c r="J6" s="179"/>
      <c r="K6" s="179"/>
      <c r="L6" s="179"/>
      <c r="M6" s="179"/>
      <c r="N6" s="179"/>
      <c r="O6" s="179"/>
      <c r="P6" s="179"/>
      <c r="Q6" s="180"/>
      <c r="R6" s="44"/>
    </row>
    <row r="7" spans="1:18" x14ac:dyDescent="0.2">
      <c r="A7" s="181" t="s">
        <v>968</v>
      </c>
      <c r="B7" s="182"/>
      <c r="C7" s="182"/>
      <c r="D7" s="182"/>
      <c r="E7" s="182"/>
      <c r="F7" s="182"/>
      <c r="G7" s="182"/>
      <c r="H7" s="182"/>
      <c r="I7" s="182"/>
      <c r="J7" s="182"/>
      <c r="K7" s="182"/>
      <c r="L7" s="182"/>
      <c r="M7" s="182"/>
      <c r="N7" s="182"/>
      <c r="O7" s="182"/>
      <c r="P7" s="182"/>
      <c r="Q7" s="183"/>
      <c r="R7" s="44"/>
    </row>
    <row r="8" spans="1:18" x14ac:dyDescent="0.2">
      <c r="A8" s="184" t="s">
        <v>969</v>
      </c>
      <c r="B8" s="185"/>
      <c r="C8" s="186"/>
      <c r="D8" s="185"/>
      <c r="E8" s="185"/>
      <c r="F8" s="185"/>
      <c r="G8" s="185"/>
      <c r="H8" s="186"/>
      <c r="I8" s="187" t="s">
        <v>970</v>
      </c>
      <c r="J8" s="187"/>
      <c r="K8" s="187"/>
      <c r="L8" s="187"/>
      <c r="M8" s="187"/>
      <c r="N8" s="187"/>
      <c r="O8" s="187"/>
      <c r="P8" s="187"/>
      <c r="Q8" s="187"/>
      <c r="R8" s="44"/>
    </row>
    <row r="9" spans="1:18" ht="15" thickBot="1" x14ac:dyDescent="0.25">
      <c r="A9" s="168" t="s">
        <v>971</v>
      </c>
      <c r="B9" s="169"/>
      <c r="C9" s="170"/>
      <c r="D9" s="169" t="s">
        <v>972</v>
      </c>
      <c r="E9" s="169"/>
      <c r="F9" s="169"/>
      <c r="G9" s="169"/>
      <c r="H9" s="169"/>
      <c r="I9" s="171" t="s">
        <v>973</v>
      </c>
      <c r="J9" s="171"/>
      <c r="K9" s="171"/>
      <c r="L9" s="171"/>
      <c r="M9" s="171"/>
      <c r="N9" s="171"/>
      <c r="O9" s="171"/>
      <c r="P9" s="171"/>
      <c r="Q9" s="171"/>
      <c r="R9" s="44"/>
    </row>
    <row r="10" spans="1:18" ht="25.5" x14ac:dyDescent="0.2">
      <c r="A10" s="45" t="s">
        <v>974</v>
      </c>
      <c r="B10" s="46" t="s">
        <v>975</v>
      </c>
      <c r="C10" s="46" t="s">
        <v>976</v>
      </c>
      <c r="D10" s="47" t="s">
        <v>977</v>
      </c>
      <c r="E10" s="47" t="s">
        <v>978</v>
      </c>
      <c r="F10" s="46" t="s">
        <v>979</v>
      </c>
      <c r="G10" s="46" t="s">
        <v>980</v>
      </c>
      <c r="H10" s="46" t="s">
        <v>981</v>
      </c>
      <c r="I10" s="48" t="s">
        <v>982</v>
      </c>
      <c r="J10" s="48" t="s">
        <v>983</v>
      </c>
      <c r="K10" s="48" t="s">
        <v>984</v>
      </c>
      <c r="L10" s="48" t="s">
        <v>985</v>
      </c>
      <c r="M10" s="48" t="s">
        <v>986</v>
      </c>
      <c r="N10" s="48" t="s">
        <v>987</v>
      </c>
      <c r="O10" s="48" t="s">
        <v>988</v>
      </c>
      <c r="P10" s="48" t="s">
        <v>989</v>
      </c>
      <c r="Q10" s="48" t="s">
        <v>990</v>
      </c>
      <c r="R10" s="44"/>
    </row>
    <row r="11" spans="1:18" x14ac:dyDescent="0.2">
      <c r="A11" s="161">
        <v>1</v>
      </c>
      <c r="B11" s="167"/>
      <c r="C11" s="164" t="s">
        <v>19</v>
      </c>
      <c r="D11" s="49" t="s">
        <v>991</v>
      </c>
      <c r="E11" s="50">
        <f>E12/$E50</f>
        <v>1.1327120161415596E-2</v>
      </c>
      <c r="F11" s="50">
        <v>1</v>
      </c>
      <c r="G11" s="50"/>
      <c r="H11" s="50"/>
      <c r="I11" s="51"/>
      <c r="J11" s="52"/>
      <c r="K11" s="53"/>
      <c r="L11" s="50"/>
      <c r="M11" s="50"/>
      <c r="N11" s="50"/>
      <c r="O11" s="50"/>
      <c r="P11" s="51"/>
      <c r="Q11" s="52"/>
      <c r="R11" s="44"/>
    </row>
    <row r="12" spans="1:18" x14ac:dyDescent="0.2">
      <c r="A12" s="162"/>
      <c r="B12" s="166"/>
      <c r="C12" s="165"/>
      <c r="D12" s="54" t="s">
        <v>992</v>
      </c>
      <c r="E12" s="55">
        <v>22832.6</v>
      </c>
      <c r="F12" s="56">
        <f>F11*E12</f>
        <v>22832.6</v>
      </c>
      <c r="G12" s="56">
        <f>G11*$E$12</f>
        <v>0</v>
      </c>
      <c r="H12" s="56">
        <f>H11*$E$12</f>
        <v>0</v>
      </c>
      <c r="I12" s="56">
        <f t="shared" ref="I12:K12" si="0">I11*$E$12</f>
        <v>0</v>
      </c>
      <c r="J12" s="56">
        <f t="shared" si="0"/>
        <v>0</v>
      </c>
      <c r="K12" s="57">
        <f t="shared" si="0"/>
        <v>0</v>
      </c>
      <c r="L12" s="56"/>
      <c r="M12" s="56">
        <f>M11*$E$12</f>
        <v>0</v>
      </c>
      <c r="N12" s="56">
        <f t="shared" ref="N12:Q12" si="1">N11*$E$12</f>
        <v>0</v>
      </c>
      <c r="O12" s="56">
        <f t="shared" si="1"/>
        <v>0</v>
      </c>
      <c r="P12" s="56">
        <f t="shared" si="1"/>
        <v>0</v>
      </c>
      <c r="Q12" s="56">
        <f t="shared" si="1"/>
        <v>0</v>
      </c>
      <c r="R12" s="44"/>
    </row>
    <row r="13" spans="1:18" x14ac:dyDescent="0.2">
      <c r="A13" s="150">
        <v>2</v>
      </c>
      <c r="B13" s="152"/>
      <c r="C13" s="153" t="s">
        <v>41</v>
      </c>
      <c r="D13" s="58" t="s">
        <v>991</v>
      </c>
      <c r="E13" s="59">
        <f>E14/$E50</f>
        <v>1.9889537177663345E-2</v>
      </c>
      <c r="F13" s="59">
        <v>1</v>
      </c>
      <c r="G13" s="59"/>
      <c r="H13" s="59"/>
      <c r="I13" s="60"/>
      <c r="J13" s="61"/>
      <c r="K13" s="62"/>
      <c r="L13" s="59"/>
      <c r="M13" s="59"/>
      <c r="N13" s="59"/>
      <c r="O13" s="59"/>
      <c r="P13" s="60"/>
      <c r="Q13" s="61"/>
      <c r="R13" s="44"/>
    </row>
    <row r="14" spans="1:18" x14ac:dyDescent="0.2">
      <c r="A14" s="151"/>
      <c r="B14" s="152"/>
      <c r="C14" s="154"/>
      <c r="D14" s="58" t="s">
        <v>992</v>
      </c>
      <c r="E14" s="63">
        <v>40092.26</v>
      </c>
      <c r="F14" s="64">
        <f t="shared" ref="F14:K14" si="2">F13*$E$14</f>
        <v>40092.26</v>
      </c>
      <c r="G14" s="64">
        <f t="shared" si="2"/>
        <v>0</v>
      </c>
      <c r="H14" s="64">
        <f t="shared" si="2"/>
        <v>0</v>
      </c>
      <c r="I14" s="64">
        <f t="shared" si="2"/>
        <v>0</v>
      </c>
      <c r="J14" s="64">
        <f t="shared" si="2"/>
        <v>0</v>
      </c>
      <c r="K14" s="65">
        <f t="shared" si="2"/>
        <v>0</v>
      </c>
      <c r="L14" s="64"/>
      <c r="M14" s="64">
        <f t="shared" ref="M14:Q14" si="3">M13*$E$14</f>
        <v>0</v>
      </c>
      <c r="N14" s="64">
        <f t="shared" si="3"/>
        <v>0</v>
      </c>
      <c r="O14" s="64">
        <f t="shared" si="3"/>
        <v>0</v>
      </c>
      <c r="P14" s="64">
        <f t="shared" si="3"/>
        <v>0</v>
      </c>
      <c r="Q14" s="64">
        <f t="shared" si="3"/>
        <v>0</v>
      </c>
      <c r="R14" s="44"/>
    </row>
    <row r="15" spans="1:18" x14ac:dyDescent="0.2">
      <c r="A15" s="161">
        <v>3</v>
      </c>
      <c r="B15" s="166"/>
      <c r="C15" s="164" t="s">
        <v>71</v>
      </c>
      <c r="D15" s="54" t="s">
        <v>991</v>
      </c>
      <c r="E15" s="50">
        <f>E16/$E50</f>
        <v>0.15999730612918303</v>
      </c>
      <c r="F15" s="50">
        <v>0.1</v>
      </c>
      <c r="G15" s="50">
        <v>0.2</v>
      </c>
      <c r="H15" s="50">
        <v>0.2</v>
      </c>
      <c r="I15" s="51">
        <v>0.2</v>
      </c>
      <c r="J15" s="52">
        <v>0.2</v>
      </c>
      <c r="K15" s="53">
        <v>0.1</v>
      </c>
      <c r="L15" s="50"/>
      <c r="M15" s="50"/>
      <c r="N15" s="50"/>
      <c r="O15" s="50"/>
      <c r="P15" s="51"/>
      <c r="Q15" s="52"/>
      <c r="R15" s="44"/>
    </row>
    <row r="16" spans="1:18" x14ac:dyDescent="0.2">
      <c r="A16" s="162"/>
      <c r="B16" s="166"/>
      <c r="C16" s="165"/>
      <c r="D16" s="54" t="s">
        <v>992</v>
      </c>
      <c r="E16" s="55">
        <v>322513.96999999997</v>
      </c>
      <c r="F16" s="56">
        <f t="shared" ref="F16:K16" si="4">F15*$E$16</f>
        <v>32251.396999999997</v>
      </c>
      <c r="G16" s="56">
        <f t="shared" si="4"/>
        <v>64502.793999999994</v>
      </c>
      <c r="H16" s="56">
        <f t="shared" si="4"/>
        <v>64502.793999999994</v>
      </c>
      <c r="I16" s="56">
        <f>I15*$E$16</f>
        <v>64502.793999999994</v>
      </c>
      <c r="J16" s="56">
        <f t="shared" si="4"/>
        <v>64502.793999999994</v>
      </c>
      <c r="K16" s="57">
        <f t="shared" si="4"/>
        <v>32251.396999999997</v>
      </c>
      <c r="L16" s="56"/>
      <c r="M16" s="56">
        <f t="shared" ref="M16:Q16" si="5">M15*$E$16</f>
        <v>0</v>
      </c>
      <c r="N16" s="56">
        <f t="shared" si="5"/>
        <v>0</v>
      </c>
      <c r="O16" s="56">
        <f t="shared" si="5"/>
        <v>0</v>
      </c>
      <c r="P16" s="56">
        <f t="shared" si="5"/>
        <v>0</v>
      </c>
      <c r="Q16" s="56">
        <f t="shared" si="5"/>
        <v>0</v>
      </c>
      <c r="R16" s="44"/>
    </row>
    <row r="17" spans="1:18" x14ac:dyDescent="0.2">
      <c r="A17" s="150">
        <v>4</v>
      </c>
      <c r="B17" s="152"/>
      <c r="C17" s="153" t="s">
        <v>118</v>
      </c>
      <c r="D17" s="58" t="s">
        <v>991</v>
      </c>
      <c r="E17" s="59">
        <f>E18/$E50</f>
        <v>7.1874026767072483E-2</v>
      </c>
      <c r="F17" s="59"/>
      <c r="G17" s="59"/>
      <c r="H17" s="59">
        <v>0.2</v>
      </c>
      <c r="I17" s="60">
        <v>0.4</v>
      </c>
      <c r="J17" s="61">
        <v>0.4</v>
      </c>
      <c r="K17" s="62"/>
      <c r="L17" s="59"/>
      <c r="M17" s="59"/>
      <c r="N17" s="59"/>
      <c r="O17" s="59"/>
      <c r="P17" s="60"/>
      <c r="Q17" s="61"/>
      <c r="R17" s="44"/>
    </row>
    <row r="18" spans="1:18" x14ac:dyDescent="0.2">
      <c r="A18" s="151"/>
      <c r="B18" s="152"/>
      <c r="C18" s="154"/>
      <c r="D18" s="66" t="s">
        <v>992</v>
      </c>
      <c r="E18" s="63">
        <v>144879.79999999999</v>
      </c>
      <c r="F18" s="67">
        <f>F17*$E$18</f>
        <v>0</v>
      </c>
      <c r="G18" s="67">
        <f>G17*$E$18</f>
        <v>0</v>
      </c>
      <c r="H18" s="67">
        <f>H17*$E$18</f>
        <v>28975.96</v>
      </c>
      <c r="I18" s="67">
        <f>I17*$E$18</f>
        <v>57951.92</v>
      </c>
      <c r="J18" s="67">
        <f>J17*$E$18</f>
        <v>57951.92</v>
      </c>
      <c r="K18" s="68"/>
      <c r="L18" s="67"/>
      <c r="M18" s="67">
        <f>M17*$E$18</f>
        <v>0</v>
      </c>
      <c r="N18" s="67">
        <f>N17*$E$18</f>
        <v>0</v>
      </c>
      <c r="O18" s="67">
        <f>O17*$E$18</f>
        <v>0</v>
      </c>
      <c r="P18" s="67"/>
      <c r="Q18" s="67"/>
      <c r="R18" s="69"/>
    </row>
    <row r="19" spans="1:18" x14ac:dyDescent="0.2">
      <c r="A19" s="161">
        <v>5</v>
      </c>
      <c r="B19" s="166"/>
      <c r="C19" s="164" t="s">
        <v>135</v>
      </c>
      <c r="D19" s="54" t="s">
        <v>991</v>
      </c>
      <c r="E19" s="50">
        <f>E20/$E50</f>
        <v>8.1161654111393412E-3</v>
      </c>
      <c r="F19" s="50"/>
      <c r="G19" s="50"/>
      <c r="H19" s="50">
        <v>1</v>
      </c>
      <c r="I19" s="51"/>
      <c r="J19" s="52"/>
      <c r="K19" s="53"/>
      <c r="L19" s="50"/>
      <c r="M19" s="50"/>
      <c r="N19" s="50"/>
      <c r="O19" s="50"/>
      <c r="P19" s="51"/>
      <c r="Q19" s="52"/>
      <c r="R19" s="44"/>
    </row>
    <row r="20" spans="1:18" x14ac:dyDescent="0.2">
      <c r="A20" s="162"/>
      <c r="B20" s="166"/>
      <c r="C20" s="165"/>
      <c r="D20" s="54" t="s">
        <v>992</v>
      </c>
      <c r="E20" s="55">
        <v>16360.13</v>
      </c>
      <c r="F20" s="56">
        <f>F19*$E$20</f>
        <v>0</v>
      </c>
      <c r="G20" s="56">
        <f>G19*$E$20</f>
        <v>0</v>
      </c>
      <c r="H20" s="56">
        <f>H19*$E$20</f>
        <v>16360.13</v>
      </c>
      <c r="I20" s="56"/>
      <c r="J20" s="56"/>
      <c r="K20" s="57"/>
      <c r="L20" s="56"/>
      <c r="M20" s="56">
        <f>M19*$E$20</f>
        <v>0</v>
      </c>
      <c r="N20" s="56">
        <f>N19*$E$20</f>
        <v>0</v>
      </c>
      <c r="O20" s="56">
        <f>O19*$E$20</f>
        <v>0</v>
      </c>
      <c r="P20" s="56"/>
      <c r="Q20" s="56"/>
      <c r="R20" s="44"/>
    </row>
    <row r="21" spans="1:18" x14ac:dyDescent="0.2">
      <c r="A21" s="150">
        <v>6</v>
      </c>
      <c r="B21" s="152"/>
      <c r="C21" s="153" t="s">
        <v>143</v>
      </c>
      <c r="D21" s="58" t="s">
        <v>991</v>
      </c>
      <c r="E21" s="59">
        <f>E22/$E50</f>
        <v>0.1500397085446446</v>
      </c>
      <c r="F21" s="59"/>
      <c r="G21" s="59"/>
      <c r="H21" s="59"/>
      <c r="I21" s="60"/>
      <c r="J21" s="61"/>
      <c r="K21" s="62">
        <v>0.1</v>
      </c>
      <c r="L21" s="59">
        <v>0.45</v>
      </c>
      <c r="M21" s="59">
        <v>0.45</v>
      </c>
      <c r="N21" s="59"/>
      <c r="O21" s="59"/>
      <c r="P21" s="60"/>
      <c r="Q21" s="61"/>
      <c r="R21" s="44"/>
    </row>
    <row r="22" spans="1:18" x14ac:dyDescent="0.2">
      <c r="A22" s="151"/>
      <c r="B22" s="152"/>
      <c r="C22" s="154"/>
      <c r="D22" s="58" t="s">
        <v>992</v>
      </c>
      <c r="E22" s="63">
        <v>302441.98</v>
      </c>
      <c r="F22" s="64">
        <f t="shared" ref="F22:Q22" si="6">F21*$E$22</f>
        <v>0</v>
      </c>
      <c r="G22" s="64">
        <f t="shared" si="6"/>
        <v>0</v>
      </c>
      <c r="H22" s="64">
        <f t="shared" si="6"/>
        <v>0</v>
      </c>
      <c r="I22" s="64">
        <f t="shared" si="6"/>
        <v>0</v>
      </c>
      <c r="J22" s="64">
        <f t="shared" si="6"/>
        <v>0</v>
      </c>
      <c r="K22" s="65">
        <f t="shared" si="6"/>
        <v>30244.198</v>
      </c>
      <c r="L22" s="65">
        <f t="shared" si="6"/>
        <v>136098.891</v>
      </c>
      <c r="M22" s="64">
        <f t="shared" si="6"/>
        <v>136098.891</v>
      </c>
      <c r="N22" s="64">
        <f t="shared" si="6"/>
        <v>0</v>
      </c>
      <c r="O22" s="64">
        <f t="shared" si="6"/>
        <v>0</v>
      </c>
      <c r="P22" s="64">
        <f t="shared" si="6"/>
        <v>0</v>
      </c>
      <c r="Q22" s="64">
        <f t="shared" si="6"/>
        <v>0</v>
      </c>
      <c r="R22" s="44"/>
    </row>
    <row r="23" spans="1:18" x14ac:dyDescent="0.2">
      <c r="A23" s="161">
        <v>7</v>
      </c>
      <c r="B23" s="166"/>
      <c r="C23" s="164" t="s">
        <v>163</v>
      </c>
      <c r="D23" s="54" t="s">
        <v>991</v>
      </c>
      <c r="E23" s="50">
        <f>E24/$E50</f>
        <v>0.20353455689001804</v>
      </c>
      <c r="F23" s="50"/>
      <c r="G23" s="50"/>
      <c r="H23" s="50"/>
      <c r="I23" s="51"/>
      <c r="J23" s="52">
        <v>0.2</v>
      </c>
      <c r="K23" s="53">
        <v>0.2</v>
      </c>
      <c r="L23" s="50">
        <v>0.2</v>
      </c>
      <c r="M23" s="50">
        <v>0.2</v>
      </c>
      <c r="N23" s="50">
        <v>0.2</v>
      </c>
      <c r="O23" s="50"/>
      <c r="P23" s="51"/>
      <c r="Q23" s="52"/>
      <c r="R23" s="44"/>
    </row>
    <row r="24" spans="1:18" x14ac:dyDescent="0.2">
      <c r="A24" s="162"/>
      <c r="B24" s="166"/>
      <c r="C24" s="165"/>
      <c r="D24" s="54" t="s">
        <v>992</v>
      </c>
      <c r="E24" s="55">
        <v>410274.02</v>
      </c>
      <c r="F24" s="56">
        <f t="shared" ref="F24:Q24" si="7">F23*$E$24</f>
        <v>0</v>
      </c>
      <c r="G24" s="56">
        <f t="shared" si="7"/>
        <v>0</v>
      </c>
      <c r="H24" s="56">
        <f t="shared" si="7"/>
        <v>0</v>
      </c>
      <c r="I24" s="56">
        <f t="shared" si="7"/>
        <v>0</v>
      </c>
      <c r="J24" s="56">
        <f t="shared" si="7"/>
        <v>82054.804000000004</v>
      </c>
      <c r="K24" s="57">
        <f t="shared" si="7"/>
        <v>82054.804000000004</v>
      </c>
      <c r="L24" s="57">
        <f t="shared" si="7"/>
        <v>82054.804000000004</v>
      </c>
      <c r="M24" s="56">
        <f t="shared" si="7"/>
        <v>82054.804000000004</v>
      </c>
      <c r="N24" s="56">
        <f t="shared" si="7"/>
        <v>82054.804000000004</v>
      </c>
      <c r="O24" s="56">
        <f t="shared" si="7"/>
        <v>0</v>
      </c>
      <c r="P24" s="56">
        <f t="shared" si="7"/>
        <v>0</v>
      </c>
      <c r="Q24" s="56">
        <f t="shared" si="7"/>
        <v>0</v>
      </c>
      <c r="R24" s="44"/>
    </row>
    <row r="25" spans="1:18" x14ac:dyDescent="0.2">
      <c r="A25" s="150">
        <v>8</v>
      </c>
      <c r="B25" s="152"/>
      <c r="C25" s="153" t="s">
        <v>246</v>
      </c>
      <c r="D25" s="58" t="s">
        <v>991</v>
      </c>
      <c r="E25" s="59">
        <f>E26/$E50</f>
        <v>7.3476733456169549E-2</v>
      </c>
      <c r="F25" s="59"/>
      <c r="G25" s="59"/>
      <c r="H25" s="59"/>
      <c r="I25" s="60"/>
      <c r="J25" s="61"/>
      <c r="K25" s="62"/>
      <c r="L25" s="59">
        <v>0.4</v>
      </c>
      <c r="M25" s="59">
        <v>0.4</v>
      </c>
      <c r="N25" s="59">
        <v>0.2</v>
      </c>
      <c r="O25" s="59"/>
      <c r="P25" s="60"/>
      <c r="Q25" s="61"/>
      <c r="R25" s="44"/>
    </row>
    <row r="26" spans="1:18" x14ac:dyDescent="0.2">
      <c r="A26" s="151"/>
      <c r="B26" s="152"/>
      <c r="C26" s="154"/>
      <c r="D26" s="58" t="s">
        <v>992</v>
      </c>
      <c r="E26" s="63">
        <v>148110.45000000001</v>
      </c>
      <c r="F26" s="64">
        <f t="shared" ref="F26:K26" si="8">F25*$E$26</f>
        <v>0</v>
      </c>
      <c r="G26" s="64">
        <f t="shared" si="8"/>
        <v>0</v>
      </c>
      <c r="H26" s="64">
        <f t="shared" si="8"/>
        <v>0</v>
      </c>
      <c r="I26" s="64">
        <f t="shared" si="8"/>
        <v>0</v>
      </c>
      <c r="J26" s="64">
        <f t="shared" si="8"/>
        <v>0</v>
      </c>
      <c r="K26" s="65">
        <f t="shared" si="8"/>
        <v>0</v>
      </c>
      <c r="L26" s="64">
        <f>L25*$E$26</f>
        <v>59244.180000000008</v>
      </c>
      <c r="M26" s="64">
        <f>M25*$E$26</f>
        <v>59244.180000000008</v>
      </c>
      <c r="N26" s="64">
        <f>N25*$E$26</f>
        <v>29622.090000000004</v>
      </c>
      <c r="O26" s="64">
        <f t="shared" ref="O26:Q26" si="9">O25*$E$26</f>
        <v>0</v>
      </c>
      <c r="P26" s="64">
        <f t="shared" si="9"/>
        <v>0</v>
      </c>
      <c r="Q26" s="64">
        <f t="shared" si="9"/>
        <v>0</v>
      </c>
      <c r="R26" s="44"/>
    </row>
    <row r="27" spans="1:18" x14ac:dyDescent="0.2">
      <c r="A27" s="161">
        <v>9</v>
      </c>
      <c r="B27" s="166"/>
      <c r="C27" s="164" t="s">
        <v>319</v>
      </c>
      <c r="D27" s="54" t="s">
        <v>991</v>
      </c>
      <c r="E27" s="50">
        <f>E28/$E50</f>
        <v>9.4769616912461288E-2</v>
      </c>
      <c r="F27" s="50"/>
      <c r="G27" s="50"/>
      <c r="H27" s="50"/>
      <c r="I27" s="51"/>
      <c r="J27" s="52"/>
      <c r="K27" s="53"/>
      <c r="L27" s="50"/>
      <c r="M27" s="50">
        <v>0.2</v>
      </c>
      <c r="N27" s="50">
        <v>0.4</v>
      </c>
      <c r="O27" s="50">
        <v>0.4</v>
      </c>
      <c r="P27" s="51"/>
      <c r="Q27" s="52"/>
      <c r="R27" s="44"/>
    </row>
    <row r="28" spans="1:18" x14ac:dyDescent="0.2">
      <c r="A28" s="162"/>
      <c r="B28" s="166"/>
      <c r="C28" s="165"/>
      <c r="D28" s="54" t="s">
        <v>992</v>
      </c>
      <c r="E28" s="55">
        <v>191031.5</v>
      </c>
      <c r="F28" s="56">
        <f t="shared" ref="F28:K28" si="10">F27*$E$28</f>
        <v>0</v>
      </c>
      <c r="G28" s="56">
        <f t="shared" si="10"/>
        <v>0</v>
      </c>
      <c r="H28" s="56">
        <f t="shared" si="10"/>
        <v>0</v>
      </c>
      <c r="I28" s="56">
        <f t="shared" si="10"/>
        <v>0</v>
      </c>
      <c r="J28" s="56">
        <f t="shared" si="10"/>
        <v>0</v>
      </c>
      <c r="K28" s="57">
        <f t="shared" si="10"/>
        <v>0</v>
      </c>
      <c r="L28" s="56"/>
      <c r="M28" s="56">
        <f>M27*$E$28</f>
        <v>38206.300000000003</v>
      </c>
      <c r="N28" s="56">
        <f>N27*$E$28</f>
        <v>76412.600000000006</v>
      </c>
      <c r="O28" s="56">
        <f>O27*$E$28</f>
        <v>76412.600000000006</v>
      </c>
      <c r="P28" s="56">
        <f t="shared" ref="P28:Q28" si="11">P27*$E$28</f>
        <v>0</v>
      </c>
      <c r="Q28" s="56">
        <f t="shared" si="11"/>
        <v>0</v>
      </c>
      <c r="R28" s="44"/>
    </row>
    <row r="29" spans="1:18" x14ac:dyDescent="0.2">
      <c r="A29" s="150">
        <v>10</v>
      </c>
      <c r="B29" s="152"/>
      <c r="C29" s="153" t="s">
        <v>532</v>
      </c>
      <c r="D29" s="58" t="s">
        <v>991</v>
      </c>
      <c r="E29" s="59">
        <f>E30/$E50</f>
        <v>2.3532510590788647E-2</v>
      </c>
      <c r="F29" s="59"/>
      <c r="G29" s="59"/>
      <c r="H29" s="59"/>
      <c r="I29" s="60"/>
      <c r="J29" s="61"/>
      <c r="K29" s="62"/>
      <c r="L29" s="59"/>
      <c r="M29" s="59"/>
      <c r="N29" s="59">
        <v>0.5</v>
      </c>
      <c r="O29" s="59">
        <v>0.5</v>
      </c>
      <c r="P29" s="60"/>
      <c r="Q29" s="61"/>
      <c r="R29" s="44"/>
    </row>
    <row r="30" spans="1:18" x14ac:dyDescent="0.2">
      <c r="A30" s="151"/>
      <c r="B30" s="152"/>
      <c r="C30" s="154"/>
      <c r="D30" s="58" t="s">
        <v>992</v>
      </c>
      <c r="E30" s="63">
        <v>47435.57</v>
      </c>
      <c r="F30" s="64">
        <f t="shared" ref="F30:K30" si="12">F29*$E$30</f>
        <v>0</v>
      </c>
      <c r="G30" s="64">
        <f t="shared" si="12"/>
        <v>0</v>
      </c>
      <c r="H30" s="64">
        <f t="shared" si="12"/>
        <v>0</v>
      </c>
      <c r="I30" s="64">
        <f t="shared" si="12"/>
        <v>0</v>
      </c>
      <c r="J30" s="64">
        <f t="shared" si="12"/>
        <v>0</v>
      </c>
      <c r="K30" s="65">
        <f t="shared" si="12"/>
        <v>0</v>
      </c>
      <c r="L30" s="64"/>
      <c r="M30" s="64">
        <f t="shared" ref="M30:Q30" si="13">M29*$E$30</f>
        <v>0</v>
      </c>
      <c r="N30" s="64">
        <f>N29*$E$30</f>
        <v>23717.785</v>
      </c>
      <c r="O30" s="64">
        <f>O29*$E$30</f>
        <v>23717.785</v>
      </c>
      <c r="P30" s="64">
        <f t="shared" si="13"/>
        <v>0</v>
      </c>
      <c r="Q30" s="64">
        <f t="shared" si="13"/>
        <v>0</v>
      </c>
      <c r="R30" s="44"/>
    </row>
    <row r="31" spans="1:18" x14ac:dyDescent="0.2">
      <c r="A31" s="161">
        <v>11</v>
      </c>
      <c r="B31" s="163"/>
      <c r="C31" s="164" t="s">
        <v>599</v>
      </c>
      <c r="D31" s="54" t="s">
        <v>991</v>
      </c>
      <c r="E31" s="50">
        <f>E32/$E50</f>
        <v>8.8934051054821994E-2</v>
      </c>
      <c r="F31" s="50"/>
      <c r="G31" s="50"/>
      <c r="H31" s="50"/>
      <c r="I31" s="51"/>
      <c r="J31" s="52"/>
      <c r="K31" s="53"/>
      <c r="L31" s="50"/>
      <c r="M31" s="50">
        <v>0.3</v>
      </c>
      <c r="N31" s="50">
        <v>0.3</v>
      </c>
      <c r="O31" s="50">
        <v>0.4</v>
      </c>
      <c r="P31" s="51"/>
      <c r="Q31" s="52"/>
      <c r="R31" s="44"/>
    </row>
    <row r="32" spans="1:18" x14ac:dyDescent="0.2">
      <c r="A32" s="162"/>
      <c r="B32" s="163"/>
      <c r="C32" s="165"/>
      <c r="D32" s="54" t="s">
        <v>992</v>
      </c>
      <c r="E32" s="55">
        <v>179268.48000000001</v>
      </c>
      <c r="F32" s="56">
        <f t="shared" ref="F32:K32" si="14">F31*$E$32</f>
        <v>0</v>
      </c>
      <c r="G32" s="56">
        <f t="shared" si="14"/>
        <v>0</v>
      </c>
      <c r="H32" s="56">
        <f t="shared" si="14"/>
        <v>0</v>
      </c>
      <c r="I32" s="56">
        <f t="shared" si="14"/>
        <v>0</v>
      </c>
      <c r="J32" s="56">
        <f t="shared" si="14"/>
        <v>0</v>
      </c>
      <c r="K32" s="57">
        <f t="shared" si="14"/>
        <v>0</v>
      </c>
      <c r="L32" s="56"/>
      <c r="M32" s="56">
        <f>M31*$E$32</f>
        <v>53780.544000000002</v>
      </c>
      <c r="N32" s="56">
        <f>N31*$E$32</f>
        <v>53780.544000000002</v>
      </c>
      <c r="O32" s="56">
        <f>O31*$E$32</f>
        <v>71707.392000000007</v>
      </c>
      <c r="P32" s="56">
        <f t="shared" ref="P32:Q32" si="15">P31*$E$32</f>
        <v>0</v>
      </c>
      <c r="Q32" s="56">
        <f t="shared" si="15"/>
        <v>0</v>
      </c>
      <c r="R32" s="44"/>
    </row>
    <row r="33" spans="1:18" x14ac:dyDescent="0.2">
      <c r="A33" s="150">
        <v>12</v>
      </c>
      <c r="B33" s="152"/>
      <c r="C33" s="153" t="s">
        <v>826</v>
      </c>
      <c r="D33" s="58" t="s">
        <v>991</v>
      </c>
      <c r="E33" s="59">
        <f>E34/$E50</f>
        <v>2.3645634948523094E-3</v>
      </c>
      <c r="F33" s="59"/>
      <c r="G33" s="59"/>
      <c r="H33" s="59"/>
      <c r="I33" s="60"/>
      <c r="J33" s="61"/>
      <c r="K33" s="62"/>
      <c r="L33" s="59"/>
      <c r="M33" s="59"/>
      <c r="N33" s="59"/>
      <c r="O33" s="59">
        <v>0.5</v>
      </c>
      <c r="P33" s="60">
        <v>0.5</v>
      </c>
      <c r="Q33" s="61"/>
      <c r="R33" s="44"/>
    </row>
    <row r="34" spans="1:18" x14ac:dyDescent="0.2">
      <c r="A34" s="151"/>
      <c r="B34" s="152"/>
      <c r="C34" s="154"/>
      <c r="D34" s="58" t="s">
        <v>992</v>
      </c>
      <c r="E34" s="63">
        <v>4766.3599999999997</v>
      </c>
      <c r="F34" s="64">
        <f t="shared" ref="F34:K34" si="16">F33*$E$30</f>
        <v>0</v>
      </c>
      <c r="G34" s="64">
        <f t="shared" si="16"/>
        <v>0</v>
      </c>
      <c r="H34" s="64">
        <f t="shared" si="16"/>
        <v>0</v>
      </c>
      <c r="I34" s="64">
        <f t="shared" si="16"/>
        <v>0</v>
      </c>
      <c r="J34" s="64">
        <f t="shared" si="16"/>
        <v>0</v>
      </c>
      <c r="K34" s="65">
        <f t="shared" si="16"/>
        <v>0</v>
      </c>
      <c r="L34" s="64"/>
      <c r="M34" s="64">
        <f t="shared" ref="M34:Q34" si="17">M33*$E$30</f>
        <v>0</v>
      </c>
      <c r="N34" s="64">
        <f t="shared" si="17"/>
        <v>0</v>
      </c>
      <c r="O34" s="64">
        <f>O33*$E$34</f>
        <v>2383.1799999999998</v>
      </c>
      <c r="P34" s="64">
        <f>P33*$E$34</f>
        <v>2383.1799999999998</v>
      </c>
      <c r="Q34" s="64">
        <f t="shared" si="17"/>
        <v>0</v>
      </c>
      <c r="R34" s="44"/>
    </row>
    <row r="35" spans="1:18" x14ac:dyDescent="0.2">
      <c r="A35" s="161">
        <v>13</v>
      </c>
      <c r="B35" s="163"/>
      <c r="C35" s="164" t="s">
        <v>843</v>
      </c>
      <c r="D35" s="54" t="s">
        <v>991</v>
      </c>
      <c r="E35" s="50">
        <f>E36/$E50</f>
        <v>5.618395665814388E-3</v>
      </c>
      <c r="F35" s="50"/>
      <c r="G35" s="50"/>
      <c r="H35" s="50"/>
      <c r="I35" s="51"/>
      <c r="J35" s="52"/>
      <c r="K35" s="53"/>
      <c r="L35" s="50"/>
      <c r="M35" s="50"/>
      <c r="N35" s="50"/>
      <c r="O35" s="50">
        <v>0.3</v>
      </c>
      <c r="P35" s="51">
        <v>0.7</v>
      </c>
      <c r="Q35" s="52"/>
      <c r="R35" s="44"/>
    </row>
    <row r="36" spans="1:18" x14ac:dyDescent="0.2">
      <c r="A36" s="162"/>
      <c r="B36" s="163"/>
      <c r="C36" s="165"/>
      <c r="D36" s="54" t="s">
        <v>992</v>
      </c>
      <c r="E36" s="55">
        <v>11325.26</v>
      </c>
      <c r="F36" s="56">
        <f t="shared" ref="F36:K36" si="18">F35*$E$32</f>
        <v>0</v>
      </c>
      <c r="G36" s="56">
        <f t="shared" si="18"/>
        <v>0</v>
      </c>
      <c r="H36" s="56">
        <f t="shared" si="18"/>
        <v>0</v>
      </c>
      <c r="I36" s="56">
        <f t="shared" si="18"/>
        <v>0</v>
      </c>
      <c r="J36" s="56">
        <f t="shared" si="18"/>
        <v>0</v>
      </c>
      <c r="K36" s="57">
        <f t="shared" si="18"/>
        <v>0</v>
      </c>
      <c r="L36" s="56"/>
      <c r="M36" s="56">
        <f t="shared" ref="M36:Q36" si="19">M35*$E$32</f>
        <v>0</v>
      </c>
      <c r="N36" s="56">
        <f t="shared" si="19"/>
        <v>0</v>
      </c>
      <c r="O36" s="56">
        <f>O35*$E$36</f>
        <v>3397.578</v>
      </c>
      <c r="P36" s="56">
        <f>P35*$E$36</f>
        <v>7927.6819999999998</v>
      </c>
      <c r="Q36" s="56">
        <f t="shared" si="19"/>
        <v>0</v>
      </c>
      <c r="R36" s="44"/>
    </row>
    <row r="37" spans="1:18" x14ac:dyDescent="0.2">
      <c r="A37" s="150">
        <v>14</v>
      </c>
      <c r="B37" s="152"/>
      <c r="C37" s="153" t="s">
        <v>860</v>
      </c>
      <c r="D37" s="58" t="s">
        <v>991</v>
      </c>
      <c r="E37" s="59">
        <f>E38/$E50</f>
        <v>1.4022201448211948E-3</v>
      </c>
      <c r="F37" s="59"/>
      <c r="G37" s="59"/>
      <c r="H37" s="59"/>
      <c r="I37" s="60"/>
      <c r="J37" s="61"/>
      <c r="K37" s="62"/>
      <c r="L37" s="59"/>
      <c r="M37" s="59"/>
      <c r="N37" s="59"/>
      <c r="O37" s="59"/>
      <c r="P37" s="60">
        <v>1</v>
      </c>
      <c r="Q37" s="61"/>
      <c r="R37" s="44"/>
    </row>
    <row r="38" spans="1:18" x14ac:dyDescent="0.2">
      <c r="A38" s="151"/>
      <c r="B38" s="152"/>
      <c r="C38" s="154"/>
      <c r="D38" s="58" t="s">
        <v>992</v>
      </c>
      <c r="E38" s="63">
        <v>2826.52</v>
      </c>
      <c r="F38" s="64">
        <f t="shared" ref="F38:K38" si="20">F37*$E$30</f>
        <v>0</v>
      </c>
      <c r="G38" s="64">
        <f t="shared" si="20"/>
        <v>0</v>
      </c>
      <c r="H38" s="64">
        <f t="shared" si="20"/>
        <v>0</v>
      </c>
      <c r="I38" s="64">
        <f t="shared" si="20"/>
        <v>0</v>
      </c>
      <c r="J38" s="64">
        <f t="shared" si="20"/>
        <v>0</v>
      </c>
      <c r="K38" s="65">
        <f t="shared" si="20"/>
        <v>0</v>
      </c>
      <c r="L38" s="64"/>
      <c r="M38" s="64">
        <f t="shared" ref="M38:Q38" si="21">M37*$E$30</f>
        <v>0</v>
      </c>
      <c r="N38" s="64">
        <f t="shared" si="21"/>
        <v>0</v>
      </c>
      <c r="O38" s="64">
        <f t="shared" si="21"/>
        <v>0</v>
      </c>
      <c r="P38" s="64">
        <f>P37*$E$38</f>
        <v>2826.52</v>
      </c>
      <c r="Q38" s="64">
        <f t="shared" si="21"/>
        <v>0</v>
      </c>
      <c r="R38" s="44"/>
    </row>
    <row r="39" spans="1:18" x14ac:dyDescent="0.2">
      <c r="A39" s="161">
        <v>15</v>
      </c>
      <c r="B39" s="163"/>
      <c r="C39" s="164" t="s">
        <v>876</v>
      </c>
      <c r="D39" s="54" t="s">
        <v>991</v>
      </c>
      <c r="E39" s="50">
        <f>E40/$E50</f>
        <v>4.4056983837099054E-3</v>
      </c>
      <c r="F39" s="50"/>
      <c r="G39" s="50"/>
      <c r="H39" s="50"/>
      <c r="I39" s="51"/>
      <c r="J39" s="52"/>
      <c r="K39" s="53"/>
      <c r="L39" s="50"/>
      <c r="M39" s="50"/>
      <c r="N39" s="50"/>
      <c r="O39" s="50"/>
      <c r="P39" s="51">
        <v>1</v>
      </c>
      <c r="Q39" s="52"/>
      <c r="R39" s="44"/>
    </row>
    <row r="40" spans="1:18" x14ac:dyDescent="0.2">
      <c r="A40" s="162"/>
      <c r="B40" s="163"/>
      <c r="C40" s="165"/>
      <c r="D40" s="54" t="s">
        <v>992</v>
      </c>
      <c r="E40" s="55">
        <v>8880.77</v>
      </c>
      <c r="F40" s="56">
        <f t="shared" ref="F40:K40" si="22">F39*$E$32</f>
        <v>0</v>
      </c>
      <c r="G40" s="56">
        <f t="shared" si="22"/>
        <v>0</v>
      </c>
      <c r="H40" s="56">
        <f t="shared" si="22"/>
        <v>0</v>
      </c>
      <c r="I40" s="56">
        <f t="shared" si="22"/>
        <v>0</v>
      </c>
      <c r="J40" s="56">
        <f t="shared" si="22"/>
        <v>0</v>
      </c>
      <c r="K40" s="57">
        <f t="shared" si="22"/>
        <v>0</v>
      </c>
      <c r="L40" s="56"/>
      <c r="M40" s="56">
        <f t="shared" ref="M40:Q40" si="23">M39*$E$32</f>
        <v>0</v>
      </c>
      <c r="N40" s="56">
        <f t="shared" si="23"/>
        <v>0</v>
      </c>
      <c r="O40" s="56">
        <f t="shared" si="23"/>
        <v>0</v>
      </c>
      <c r="P40" s="56">
        <f>P39*$E$40</f>
        <v>8880.77</v>
      </c>
      <c r="Q40" s="56">
        <f t="shared" si="23"/>
        <v>0</v>
      </c>
      <c r="R40" s="44"/>
    </row>
    <row r="41" spans="1:18" x14ac:dyDescent="0.2">
      <c r="A41" s="150">
        <v>16</v>
      </c>
      <c r="B41" s="152"/>
      <c r="C41" s="153" t="s">
        <v>881</v>
      </c>
      <c r="D41" s="58" t="s">
        <v>991</v>
      </c>
      <c r="E41" s="59">
        <f>E42/$E50</f>
        <v>5.0705290881376927E-4</v>
      </c>
      <c r="F41" s="59"/>
      <c r="G41" s="59"/>
      <c r="H41" s="59"/>
      <c r="I41" s="60"/>
      <c r="J41" s="61"/>
      <c r="K41" s="62"/>
      <c r="L41" s="59"/>
      <c r="M41" s="59"/>
      <c r="N41" s="59"/>
      <c r="O41" s="59"/>
      <c r="P41" s="60">
        <v>1</v>
      </c>
      <c r="Q41" s="61"/>
      <c r="R41" s="44"/>
    </row>
    <row r="42" spans="1:18" x14ac:dyDescent="0.2">
      <c r="A42" s="151"/>
      <c r="B42" s="152"/>
      <c r="C42" s="154"/>
      <c r="D42" s="58" t="s">
        <v>992</v>
      </c>
      <c r="E42" s="63">
        <v>1022.09</v>
      </c>
      <c r="F42" s="64">
        <f t="shared" ref="F42:K42" si="24">F41*$E$30</f>
        <v>0</v>
      </c>
      <c r="G42" s="64">
        <f t="shared" si="24"/>
        <v>0</v>
      </c>
      <c r="H42" s="64">
        <f t="shared" si="24"/>
        <v>0</v>
      </c>
      <c r="I42" s="64">
        <f t="shared" si="24"/>
        <v>0</v>
      </c>
      <c r="J42" s="64">
        <f t="shared" si="24"/>
        <v>0</v>
      </c>
      <c r="K42" s="65">
        <f t="shared" si="24"/>
        <v>0</v>
      </c>
      <c r="L42" s="64"/>
      <c r="M42" s="64">
        <f t="shared" ref="M42:Q42" si="25">M41*$E$30</f>
        <v>0</v>
      </c>
      <c r="N42" s="64">
        <f t="shared" si="25"/>
        <v>0</v>
      </c>
      <c r="O42" s="64">
        <f t="shared" si="25"/>
        <v>0</v>
      </c>
      <c r="P42" s="64">
        <f>P41*$E$42</f>
        <v>1022.09</v>
      </c>
      <c r="Q42" s="64">
        <f t="shared" si="25"/>
        <v>0</v>
      </c>
      <c r="R42" s="44"/>
    </row>
    <row r="43" spans="1:18" x14ac:dyDescent="0.2">
      <c r="A43" s="161">
        <v>17</v>
      </c>
      <c r="B43" s="163"/>
      <c r="C43" s="164" t="s">
        <v>892</v>
      </c>
      <c r="D43" s="54" t="s">
        <v>991</v>
      </c>
      <c r="E43" s="50">
        <f>E44/$E50</f>
        <v>1.9964447400081017E-3</v>
      </c>
      <c r="F43" s="50"/>
      <c r="G43" s="50"/>
      <c r="H43" s="50"/>
      <c r="I43" s="51"/>
      <c r="J43" s="52"/>
      <c r="K43" s="53"/>
      <c r="L43" s="50"/>
      <c r="M43" s="50"/>
      <c r="N43" s="50"/>
      <c r="O43" s="50"/>
      <c r="P43" s="51">
        <v>0.8</v>
      </c>
      <c r="Q43" s="52">
        <v>0.2</v>
      </c>
      <c r="R43" s="44"/>
    </row>
    <row r="44" spans="1:18" x14ac:dyDescent="0.2">
      <c r="A44" s="162"/>
      <c r="B44" s="163"/>
      <c r="C44" s="165"/>
      <c r="D44" s="54" t="s">
        <v>992</v>
      </c>
      <c r="E44" s="55">
        <v>4024.326</v>
      </c>
      <c r="F44" s="56">
        <f t="shared" ref="F44:K44" si="26">F43*$E$32</f>
        <v>0</v>
      </c>
      <c r="G44" s="56">
        <f t="shared" si="26"/>
        <v>0</v>
      </c>
      <c r="H44" s="56">
        <f t="shared" si="26"/>
        <v>0</v>
      </c>
      <c r="I44" s="56">
        <f t="shared" si="26"/>
        <v>0</v>
      </c>
      <c r="J44" s="56">
        <f t="shared" si="26"/>
        <v>0</v>
      </c>
      <c r="K44" s="57">
        <f t="shared" si="26"/>
        <v>0</v>
      </c>
      <c r="L44" s="56"/>
      <c r="M44" s="56">
        <f t="shared" ref="M44:O44" si="27">M43*$E$32</f>
        <v>0</v>
      </c>
      <c r="N44" s="56">
        <f t="shared" si="27"/>
        <v>0</v>
      </c>
      <c r="O44" s="56">
        <f t="shared" si="27"/>
        <v>0</v>
      </c>
      <c r="P44" s="56">
        <f>P43*$E$44</f>
        <v>3219.4608000000003</v>
      </c>
      <c r="Q44" s="56">
        <f>Q43*$E$44</f>
        <v>804.86520000000007</v>
      </c>
      <c r="R44" s="44"/>
    </row>
    <row r="45" spans="1:18" x14ac:dyDescent="0.2">
      <c r="A45" s="150">
        <v>18</v>
      </c>
      <c r="B45" s="152"/>
      <c r="C45" s="153" t="s">
        <v>913</v>
      </c>
      <c r="D45" s="58" t="s">
        <v>991</v>
      </c>
      <c r="E45" s="70">
        <f>E46/$E50</f>
        <v>6.7052313719024757E-3</v>
      </c>
      <c r="F45" s="59"/>
      <c r="G45" s="59"/>
      <c r="H45" s="59"/>
      <c r="I45" s="60"/>
      <c r="J45" s="61"/>
      <c r="K45" s="62"/>
      <c r="L45" s="59"/>
      <c r="M45" s="59"/>
      <c r="N45" s="59"/>
      <c r="O45" s="59"/>
      <c r="P45" s="60">
        <v>0.3</v>
      </c>
      <c r="Q45" s="61">
        <v>0.7</v>
      </c>
      <c r="R45" s="44"/>
    </row>
    <row r="46" spans="1:18" x14ac:dyDescent="0.2">
      <c r="A46" s="151"/>
      <c r="B46" s="152"/>
      <c r="C46" s="154"/>
      <c r="D46" s="58" t="s">
        <v>992</v>
      </c>
      <c r="E46" s="71">
        <v>13516.045</v>
      </c>
      <c r="F46" s="64">
        <f t="shared" ref="F46:K46" si="28">F45*$E$30</f>
        <v>0</v>
      </c>
      <c r="G46" s="64">
        <f t="shared" si="28"/>
        <v>0</v>
      </c>
      <c r="H46" s="64">
        <f t="shared" si="28"/>
        <v>0</v>
      </c>
      <c r="I46" s="64">
        <f t="shared" si="28"/>
        <v>0</v>
      </c>
      <c r="J46" s="64">
        <f t="shared" si="28"/>
        <v>0</v>
      </c>
      <c r="K46" s="65">
        <f t="shared" si="28"/>
        <v>0</v>
      </c>
      <c r="L46" s="64"/>
      <c r="M46" s="64">
        <f t="shared" ref="M46:O46" si="29">M45*$E$30</f>
        <v>0</v>
      </c>
      <c r="N46" s="64">
        <f t="shared" si="29"/>
        <v>0</v>
      </c>
      <c r="O46" s="64">
        <f t="shared" si="29"/>
        <v>0</v>
      </c>
      <c r="P46" s="64">
        <f>P45*$E$46</f>
        <v>4054.8134999999997</v>
      </c>
      <c r="Q46" s="64">
        <f>Q45*$E$46</f>
        <v>9461.2314999999999</v>
      </c>
      <c r="R46" s="44"/>
    </row>
    <row r="47" spans="1:18" x14ac:dyDescent="0.2">
      <c r="A47" s="150">
        <v>19</v>
      </c>
      <c r="B47" s="152"/>
      <c r="C47" s="153" t="s">
        <v>935</v>
      </c>
      <c r="D47" s="58" t="s">
        <v>991</v>
      </c>
      <c r="E47" s="70">
        <f>E48/E50</f>
        <v>7.1509060194700075E-2</v>
      </c>
      <c r="F47" s="59">
        <v>5.0849999999999999E-2</v>
      </c>
      <c r="G47" s="59">
        <v>3.4450000000000001E-2</v>
      </c>
      <c r="H47" s="59">
        <v>5.8700000000000002E-2</v>
      </c>
      <c r="I47" s="60">
        <v>6.54E-2</v>
      </c>
      <c r="J47" s="61">
        <v>0.10929999999999999</v>
      </c>
      <c r="K47" s="62">
        <v>7.7200000000000005E-2</v>
      </c>
      <c r="L47" s="59">
        <v>0.1482</v>
      </c>
      <c r="M47" s="59">
        <v>0.19739999999999999</v>
      </c>
      <c r="N47" s="59">
        <v>0.1419</v>
      </c>
      <c r="O47" s="59">
        <v>9.4899999999999998E-2</v>
      </c>
      <c r="P47" s="60">
        <v>1.6199999999999999E-2</v>
      </c>
      <c r="Q47" s="61">
        <v>5.4999999999999997E-3</v>
      </c>
      <c r="R47" s="72"/>
    </row>
    <row r="48" spans="1:18" x14ac:dyDescent="0.2">
      <c r="A48" s="151"/>
      <c r="B48" s="152"/>
      <c r="C48" s="154"/>
      <c r="D48" s="58" t="s">
        <v>992</v>
      </c>
      <c r="E48" s="71">
        <v>144144.12</v>
      </c>
      <c r="F48" s="64">
        <f>F47*$E$48</f>
        <v>7329.7285019999999</v>
      </c>
      <c r="G48" s="64">
        <f>G47*$E$48</f>
        <v>4965.7649339999998</v>
      </c>
      <c r="H48" s="64">
        <f t="shared" ref="G48:Q48" si="30">H47*$E$48</f>
        <v>8461.2598440000002</v>
      </c>
      <c r="I48" s="64">
        <f t="shared" si="30"/>
        <v>9427.0254480000003</v>
      </c>
      <c r="J48" s="64">
        <f t="shared" si="30"/>
        <v>15754.952315999999</v>
      </c>
      <c r="K48" s="64">
        <f t="shared" si="30"/>
        <v>11127.926064000001</v>
      </c>
      <c r="L48" s="64">
        <f t="shared" si="30"/>
        <v>21362.158584000001</v>
      </c>
      <c r="M48" s="64">
        <f t="shared" si="30"/>
        <v>28454.049287999998</v>
      </c>
      <c r="N48" s="64">
        <f t="shared" si="30"/>
        <v>20454.050628000001</v>
      </c>
      <c r="O48" s="64">
        <f t="shared" si="30"/>
        <v>13679.276988</v>
      </c>
      <c r="P48" s="64">
        <f t="shared" si="30"/>
        <v>2335.134744</v>
      </c>
      <c r="Q48" s="64">
        <f t="shared" si="30"/>
        <v>792.79265999999996</v>
      </c>
      <c r="R48" s="73"/>
    </row>
    <row r="49" spans="1:18" ht="14.25" customHeight="1" x14ac:dyDescent="0.2">
      <c r="A49" s="155" t="s">
        <v>993</v>
      </c>
      <c r="B49" s="156"/>
      <c r="C49" s="157"/>
      <c r="D49" s="74" t="s">
        <v>991</v>
      </c>
      <c r="E49" s="75">
        <f>SUM(E11+E13+E15+E17+E19+E21+E23+E25+E27+E29+E31+E33+E35+E37+E39+E41+E43+E45+E47)</f>
        <v>1.0000000000000002</v>
      </c>
      <c r="F49" s="75">
        <f>F50/$E$50</f>
        <v>5.0852623662897743E-2</v>
      </c>
      <c r="G49" s="75">
        <f>G50/$E$50</f>
        <v>3.4462948349544026E-2</v>
      </c>
      <c r="H49" s="75">
        <f>H50/$E$50</f>
        <v>5.8688013823819343E-2</v>
      </c>
      <c r="I49" s="75">
        <f t="shared" ref="F49:K49" si="31">I50/$E$50</f>
        <v>6.5425764469398975E-2</v>
      </c>
      <c r="J49" s="75">
        <f>J50/$E$50</f>
        <v>0.10927192358994993</v>
      </c>
      <c r="K49" s="76">
        <f t="shared" si="31"/>
        <v>7.723111229241722E-2</v>
      </c>
      <c r="L49" s="75">
        <f>L50/E50</f>
        <v>0.14821311632641607</v>
      </c>
      <c r="M49" s="75">
        <f>M50/$E$50</f>
        <v>0.19736550078693413</v>
      </c>
      <c r="N49" s="75">
        <f>N50/$E$50</f>
        <v>0.1419037110876909</v>
      </c>
      <c r="O49" s="75">
        <f>O50/$E$50</f>
        <v>9.4901732741955139E-2</v>
      </c>
      <c r="P49" s="75">
        <f>P50/$E$50</f>
        <v>1.6197302129572461E-2</v>
      </c>
      <c r="Q49" s="75">
        <f>Q50/$E$50</f>
        <v>5.4862507394042035E-3</v>
      </c>
      <c r="R49" s="72"/>
    </row>
    <row r="50" spans="1:18" ht="15" customHeight="1" thickBot="1" x14ac:dyDescent="0.25">
      <c r="A50" s="158"/>
      <c r="B50" s="159"/>
      <c r="C50" s="160"/>
      <c r="D50" s="77" t="s">
        <v>992</v>
      </c>
      <c r="E50" s="78">
        <f>SUM(E12+E14+E16+E18+E20+E22+E24+E26+E28+E30+E32+E34+E36+E38+E40+E42+E44+E46+E48)</f>
        <v>2015746.2509999997</v>
      </c>
      <c r="F50" s="78">
        <f>F12+F14+F16+F48</f>
        <v>102505.985502</v>
      </c>
      <c r="G50" s="78">
        <f>G12+G14+G16+G48</f>
        <v>69468.558934000001</v>
      </c>
      <c r="H50" s="78">
        <f>H12+H14+H16+H18+H20+H2+H48</f>
        <v>118300.14384399999</v>
      </c>
      <c r="I50" s="78">
        <f>I12+I14+I16+I18+I48</f>
        <v>131881.73944799998</v>
      </c>
      <c r="J50" s="78">
        <f>J12+J14+J16+J18+J20+J22+J24+J26+J28+J30+J32+J34+J48</f>
        <v>220264.47031599999</v>
      </c>
      <c r="K50" s="79">
        <f>K12+K14+K16+K18+K20+K22+K24+K26+K28+K30+K32+K34+K48</f>
        <v>155678.325064</v>
      </c>
      <c r="L50" s="78">
        <f>L12+L14+L16+L18+L20+L22+L24+L26+L28+L30+L32+L34+L48</f>
        <v>298760.03358400002</v>
      </c>
      <c r="M50" s="78">
        <f>M12+M14+M16+M18+M20+M22+M24+M26+M28+M30+M32+M34+M48</f>
        <v>397838.76828799996</v>
      </c>
      <c r="N50" s="78">
        <f>N12+N14+N16+N18+N20+N22+N24+N26+N28+N30+N32+N34+N48</f>
        <v>286041.87362800003</v>
      </c>
      <c r="O50" s="78">
        <f>O12+O14+O16+O18+O20+O22+O24+O26+O28+O30+O32+O34+O36+O48</f>
        <v>191297.811988</v>
      </c>
      <c r="P50" s="78">
        <f>P12+P14+P16+P18+P20+P22+P24+P26+P28+P30+P32+P34+P36+P38+P40+P42+P44+P46+P48</f>
        <v>32649.651044000002</v>
      </c>
      <c r="Q50" s="78">
        <f>SUM(Q44+Q46+Q48)</f>
        <v>11058.889359999999</v>
      </c>
      <c r="R50" s="80"/>
    </row>
    <row r="51" spans="1:18" x14ac:dyDescent="0.2">
      <c r="A51" s="81"/>
      <c r="B51" s="82"/>
      <c r="C51" s="82"/>
      <c r="D51" s="82"/>
      <c r="E51" s="82"/>
      <c r="F51" s="82"/>
      <c r="G51" s="83"/>
      <c r="H51" s="84"/>
      <c r="I51" s="84"/>
      <c r="J51" s="84"/>
      <c r="K51" s="44"/>
      <c r="L51" s="44"/>
      <c r="M51" s="85" t="s">
        <v>994</v>
      </c>
      <c r="N51" s="44"/>
      <c r="O51" s="44"/>
      <c r="P51" s="44"/>
      <c r="Q51" s="86"/>
    </row>
    <row r="52" spans="1:18" x14ac:dyDescent="0.2">
      <c r="A52" s="87"/>
      <c r="B52" s="145"/>
      <c r="C52" s="145"/>
      <c r="D52" s="88"/>
      <c r="E52" s="146" t="s">
        <v>995</v>
      </c>
      <c r="F52" s="146"/>
      <c r="G52" s="89"/>
      <c r="H52" s="90" t="s">
        <v>996</v>
      </c>
      <c r="I52" s="44"/>
      <c r="J52" s="44"/>
      <c r="K52" s="44"/>
      <c r="L52" s="44"/>
      <c r="M52" s="44"/>
      <c r="N52" s="44"/>
      <c r="O52" s="44"/>
      <c r="P52" s="44"/>
      <c r="Q52" s="86"/>
    </row>
    <row r="53" spans="1:18" x14ac:dyDescent="0.2">
      <c r="A53" s="91"/>
      <c r="B53" s="147" t="s">
        <v>997</v>
      </c>
      <c r="C53" s="147"/>
      <c r="D53" s="92"/>
      <c r="E53" s="149" t="s">
        <v>998</v>
      </c>
      <c r="F53" s="149"/>
      <c r="G53" s="93"/>
      <c r="H53" s="44"/>
      <c r="I53" s="44"/>
      <c r="J53" s="44"/>
      <c r="K53" s="44"/>
      <c r="L53" s="44"/>
      <c r="M53" s="44"/>
      <c r="N53" s="44"/>
      <c r="O53" s="44"/>
      <c r="P53" s="44"/>
      <c r="Q53" s="86"/>
    </row>
    <row r="54" spans="1:18" x14ac:dyDescent="0.2">
      <c r="A54" s="94"/>
      <c r="B54" s="148"/>
      <c r="C54" s="148"/>
      <c r="D54" s="92"/>
      <c r="E54" s="92"/>
      <c r="F54" s="188"/>
      <c r="G54" s="86"/>
      <c r="H54" s="44"/>
      <c r="I54" s="44"/>
      <c r="J54" s="44"/>
      <c r="K54" s="44"/>
      <c r="L54" s="44"/>
      <c r="M54" s="44"/>
      <c r="N54" s="44"/>
      <c r="O54" s="44"/>
      <c r="P54" s="44"/>
      <c r="Q54" s="86"/>
    </row>
    <row r="55" spans="1:18" x14ac:dyDescent="0.2">
      <c r="A55" s="94"/>
      <c r="B55" s="95"/>
      <c r="C55" s="95"/>
      <c r="D55" s="92"/>
      <c r="E55" s="191">
        <f>SUM(F48:Q48)</f>
        <v>144144.12000000002</v>
      </c>
      <c r="F55" s="188"/>
      <c r="G55" s="86"/>
      <c r="H55" s="44"/>
      <c r="I55" s="44"/>
      <c r="J55" s="44"/>
      <c r="K55" s="44"/>
      <c r="L55" s="44"/>
      <c r="M55" s="44"/>
      <c r="N55" s="44"/>
      <c r="O55" s="44"/>
      <c r="P55" s="44"/>
      <c r="Q55" s="86"/>
    </row>
    <row r="56" spans="1:18" x14ac:dyDescent="0.2">
      <c r="A56" s="96"/>
      <c r="B56" s="145"/>
      <c r="C56" s="145"/>
      <c r="D56" s="97"/>
      <c r="E56" s="192">
        <f>SUM(F50:Q50)</f>
        <v>2015746.2509999999</v>
      </c>
      <c r="F56" s="189"/>
      <c r="G56" s="189"/>
      <c r="H56" s="73"/>
      <c r="I56" s="73"/>
      <c r="J56" s="73"/>
      <c r="K56" s="73"/>
      <c r="L56" s="73"/>
      <c r="M56" s="73"/>
      <c r="N56" s="73"/>
      <c r="O56" s="73"/>
      <c r="P56" s="73"/>
      <c r="Q56" s="73"/>
    </row>
    <row r="57" spans="1:18" x14ac:dyDescent="0.2">
      <c r="A57" s="98"/>
      <c r="B57" s="144" t="s">
        <v>999</v>
      </c>
      <c r="C57" s="144"/>
      <c r="D57" s="99"/>
      <c r="E57" s="99"/>
      <c r="F57" s="99"/>
      <c r="G57" s="86"/>
      <c r="H57" s="99"/>
      <c r="I57" s="99"/>
      <c r="J57" s="99"/>
      <c r="K57" s="99"/>
      <c r="L57" s="99"/>
      <c r="M57" s="99"/>
      <c r="N57" s="99"/>
      <c r="O57" s="99"/>
      <c r="P57" s="99"/>
      <c r="Q57" s="190"/>
    </row>
    <row r="58" spans="1:18" ht="15" thickBot="1" x14ac:dyDescent="0.25">
      <c r="A58" s="100"/>
      <c r="B58" s="101"/>
      <c r="C58" s="101"/>
      <c r="D58" s="102"/>
      <c r="E58" s="102"/>
      <c r="F58" s="102"/>
      <c r="G58" s="103"/>
      <c r="H58" s="102"/>
      <c r="I58" s="102"/>
      <c r="J58" s="102"/>
      <c r="K58" s="102"/>
      <c r="L58" s="102"/>
      <c r="M58" s="102"/>
      <c r="N58" s="102"/>
      <c r="O58" s="102"/>
      <c r="P58" s="102"/>
      <c r="Q58" s="103"/>
    </row>
  </sheetData>
  <mergeCells count="72">
    <mergeCell ref="A9:C9"/>
    <mergeCell ref="D9:H9"/>
    <mergeCell ref="I9:Q9"/>
    <mergeCell ref="A1:Q6"/>
    <mergeCell ref="A7:Q7"/>
    <mergeCell ref="A8:C8"/>
    <mergeCell ref="D8:H8"/>
    <mergeCell ref="I8:Q8"/>
    <mergeCell ref="A11:A12"/>
    <mergeCell ref="B11:B12"/>
    <mergeCell ref="C11:C12"/>
    <mergeCell ref="A13:A14"/>
    <mergeCell ref="B13:B14"/>
    <mergeCell ref="C13:C14"/>
    <mergeCell ref="A15:A16"/>
    <mergeCell ref="B15:B16"/>
    <mergeCell ref="C15:C16"/>
    <mergeCell ref="A17:A18"/>
    <mergeCell ref="B17:B18"/>
    <mergeCell ref="C17:C18"/>
    <mergeCell ref="A19:A20"/>
    <mergeCell ref="B19:B20"/>
    <mergeCell ref="C19:C20"/>
    <mergeCell ref="A21:A22"/>
    <mergeCell ref="B21:B22"/>
    <mergeCell ref="C21:C22"/>
    <mergeCell ref="A23:A24"/>
    <mergeCell ref="B23:B24"/>
    <mergeCell ref="C23:C24"/>
    <mergeCell ref="A25:A26"/>
    <mergeCell ref="B25:B26"/>
    <mergeCell ref="C25:C26"/>
    <mergeCell ref="A27:A28"/>
    <mergeCell ref="B27:B28"/>
    <mergeCell ref="C27:C28"/>
    <mergeCell ref="A29:A30"/>
    <mergeCell ref="B29:B30"/>
    <mergeCell ref="C29:C30"/>
    <mergeCell ref="A31:A32"/>
    <mergeCell ref="B31:B32"/>
    <mergeCell ref="C31:C32"/>
    <mergeCell ref="A33:A34"/>
    <mergeCell ref="B33:B34"/>
    <mergeCell ref="C33:C34"/>
    <mergeCell ref="A35:A36"/>
    <mergeCell ref="B35:B36"/>
    <mergeCell ref="C35:C36"/>
    <mergeCell ref="A37:A38"/>
    <mergeCell ref="B37:B38"/>
    <mergeCell ref="C37:C38"/>
    <mergeCell ref="A39:A40"/>
    <mergeCell ref="B39:B40"/>
    <mergeCell ref="C39:C40"/>
    <mergeCell ref="A41:A42"/>
    <mergeCell ref="B41:B42"/>
    <mergeCell ref="C41:C42"/>
    <mergeCell ref="A47:A48"/>
    <mergeCell ref="B47:B48"/>
    <mergeCell ref="C47:C48"/>
    <mergeCell ref="A49:C50"/>
    <mergeCell ref="A43:A44"/>
    <mergeCell ref="B43:B44"/>
    <mergeCell ref="C43:C44"/>
    <mergeCell ref="A45:A46"/>
    <mergeCell ref="B45:B46"/>
    <mergeCell ref="C45:C46"/>
    <mergeCell ref="B57:C57"/>
    <mergeCell ref="B52:C52"/>
    <mergeCell ref="E52:F52"/>
    <mergeCell ref="B53:C54"/>
    <mergeCell ref="E53:F53"/>
    <mergeCell ref="B56:C56"/>
  </mergeCells>
  <pageMargins left="0.511811024" right="0.511811024" top="0.78740157499999996" bottom="0.78740157499999996" header="0.31496062000000002" footer="0.31496062000000002"/>
  <pageSetup paperSize="9" scale="33" orientation="portrait" horizontalDpi="0" verticalDpi="0" r:id="rId1"/>
  <colBreaks count="1" manualBreakCount="1">
    <brk id="17" max="1048575" man="1"/>
  </colBreaks>
  <drawing r:id="rId2"/>
</worksheet>
</file>

<file path=_xmlsignatures/_rels/origin.sigs.rels><?xml version="1.0" encoding="UTF-8" standalone="yes"?>
<Relationships xmlns="http://schemas.openxmlformats.org/package/2006/relationships"><Relationship Id="rId2" Type="http://schemas.openxmlformats.org/package/2006/relationships/digital-signature/signature" Target="sig2.xml"/><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5HnVskyC6kjgxIEBrzGUAuYHkQzf15prLH4kuDQq9Ms=</DigestValue>
    </Reference>
    <Reference Type="http://www.w3.org/2000/09/xmldsig#Object" URI="#idOfficeObject">
      <DigestMethod Algorithm="http://www.w3.org/2001/04/xmlenc#sha256"/>
      <DigestValue>3jWvJhLU6Mw5mezNP/b76IW9zlmWk++wOVDTXq/6AHU=</DigestValue>
    </Reference>
    <Reference Type="http://uri.etsi.org/01903#SignedProperties" URI="#idSignedProperties">
      <Transforms>
        <Transform Algorithm="http://www.w3.org/TR/2001/REC-xml-c14n-20010315"/>
      </Transforms>
      <DigestMethod Algorithm="http://www.w3.org/2001/04/xmlenc#sha256"/>
      <DigestValue>kMak5GmU53wPC91eCx62ldAyVz3Vz6/t2L/dhHDhWu0=</DigestValue>
    </Reference>
  </SignedInfo>
  <SignatureValue>pMtlO63aibiqrSdX2A11f7fgO4REmmQ1BATsqguXIIG6TurOFmuxtLWgMAFU7Si5HxoxKQNyHycP
+UuOKRpFn1O9yl97cy45zG377WI/gvdiKwG/2kGQVdeeiJfN7VZ2v0XNSYMP9VwwLIXAqelzHPUT
sTUv80weKRSag545YDS+Dr1sPXlzPAMh2kiYBANooxJOKwg226YkQHO4nAW/MhLBGOXbXYg+UA3H
1WrScW8NjTR47e99qSpAD8s4giMMcdujZhNqfc6a32uB61DAc0msM2U2eiAGKLMkAeCUmEyIZSqB
PrWUByd+ZxBsDK3SipJBfSKwqUxmYJWDnSKfWQ==</SignatureValue>
  <KeyInfo>
    <X509Data>
      <X509Certificate>MIIHkjCCBXqgAwIBAgIIUhkV2qO6jVEwDQYJKoZIhvcNAQELBQAwczELMAkGA1UEBhMCQlIxEzARBgNVBAoTCklDUC1CcmFzaWwxNjA0BgNVBAsTLVNlY3JldGFyaWEgZGEgUmVjZWl0YSBGZWRlcmFsIGRvIEJyYXNpbCAtIFJGQjEXMBUGA1UEAxMOQUMgTElOSyBSRkIgdjIwHhcNMjEwMjI2MTMwMDAwWhcNMjYwMjI2MTMwMDAwWjCB5DELMAkGA1UEBhMCQlIxEzARBgNVBAoTCklDUC1CcmFzaWwxFzAVBgNVBAsTDjMwODYzMjM4MDAwMTAxMTYwNAYDVQQLEy1TZWNyZXRhcmlhIGRhIFJlY2VpdGEgRmVkZXJhbCBkbyBCcmFzaWwgLSBSRkIxFTATBgNVBAsTDFJGQiBlLUNQRiBBMzEUMBIGA1UECxMLKEVNIEJSQU5DTykxEzARBgNVBAsTCnByZXNlbmNpYWwxLTArBgNVBAMTJExFT05FTCBDRVNBUiBERSBPTElWRUlSQTowNzQ2MDg1ODY5MjCCASIwDQYJKoZIhvcNAQEBBQADggEPADCCAQoCggEBAL6klFg+NP1HvQXZ9oEm56wj4vjsLcDY8njK3+gBuf/r5ybizZme9aARjmBMnduXx+PBzITS0nNOAOV5nXSREFgrc15iK/zChmBv41HoxcLdXcXReILWtK9NUNAY9mAE4z85ZRbO60AYV9e2kjDJEgTAMBNT+kCqAdT1Hs1FasXc6/HlRMK25TUCR3BG4vZRicfy9hdVYVcTsrcNUUZnD038NOi/lf1Vu7qhpEqcicvpOoubTu82NeppkMCp0k7xYIoI+BykW/mK01CIpYL56gAeE6/42z0EO22yvy4uhUxpTnpbOmdpNDm9+5SSEck5fkFdrYzRPLASlv4uPYMEwskCAwEAAaOCArYwggKyMB8GA1UdIwQYMBaAFA3f1kf0E07lIlgyLGam5y7kV7wCMA4GA1UdDwEB/wQEAwIF4DBuBgNVHSAEZzBlMGMGBmBMAQIDODBZMFcGCCsGAQUFBwIBFktodHRwOi8vcmVwb3NpdG9yaW8ubGlua2NlcnRpZmljYWNhby5jb20uYnIvYWMtbGlua3JmYi9hYy1saW5rLXJmYi1wYy1hMy5wZGYwgbAGA1UdHwSBqDCBpTBQoE6gTIZKaHR0cDovL3JlcG9zaXRvcmlvLmxpbmtjZXJ0aWZpY2FjYW8uY29tLmJyL2FjLWxpbmtyZmIvbGNyLWFjLWxpbmtyZmJ2NS5jcmwwUaBPoE2GS2h0dHA6Ly9yZXBvc2l0b3JpbzIubGlua2NlcnRpZmljYWNhby5jb20uYnIvYWMtbGlua3JmYi9sY3ItYWMtbGlua3JmYnY1LmNybDCBlQYIKwYBBQUHAQEEgYgwgYUwUgYIKwYBBQUHMAKGRmh0dHA6Ly9yZXBvc2l0b3Jpby5saW5rY2VydGlmaWNhY2FvLmNvbS5ici9hYy1saW5rcmZiL2FjLWxpbmtyZmJ2NS5wN2IwLwYIKwYBBQUHMAGGI2h0dHA6Ly9vY3NwLmxpbmtjZXJ0aWZpY2FjYW8uY29tLmJyMIGZBgNVHREEgZEwgY6BGUxFT05FTF9DRVNBUkBZQUhPTy5DT00uQlKgOAYFYEwBAwGgLxMtMTIwNjE5ODYwNzQ2MDg1ODY5MjAwMDAwMDAwMDAwMDAwMDAwMDAwMDAwMDAwoB4GBWBMAQMFoBUTEzAwMDAwMDAwMDAwMDAwMDAwMDCgFwYFYEwBAwagDhMMMDAwMDAwMDAwMDAwMB0GA1UdJQQWMBQGCCsGAQUFBwMCBggrBgEFBQcDBDAJBgNVHRMEAjAAMA0GCSqGSIb3DQEBCwUAA4ICAQBJu5HVVJZcMe2ykay222eOiA5gl75vH9CV6zJn28ySYAZrFoJI3M9ix8vR9hMeYl12/cTU43vIb6KTedN1qywLgjQbf3PPwImdipToqdoxSTXHeaQE2WxR2aH4npSoD8m1a5IcPphOiUrX9pAL6GazJPvk540jcb3YWYCV5lg/bIBgUHwT/DaYilUDGcZfAlWwG9spEjaZISKpCoJy9d+A4wkuUoG/Z3bz5X5VRHhksf4F4AwFebNFzTwnhpDs3zF04fcG3SvQCl/rcFw+yWs3R1o95hj2SZl6psBuOH2ciBsLYfLZOPxuWpR3W2/2+6OjXYQYMhQpM/sHYGLlerw4NjNZBkfVdxJOj+ehPAnS4SIbvkVz2tYucVPlt6HdPj1vZfkFOldF+mgY9f503VqFBU0JkRKJAb3iIyeC5gU8Mk24RjSZvA8JjqxW/xah3LfhGN0WYGI0DIgj/ZlzdFZsTJ6JCzlMUU+/Jl12c755CLgZqgZK+MZ0CmeKHFPjaGT7F71cZmrvDmvji3yodgYH03fXtfXTDnRSi0LVhfz298ho8TkKe72Z//KyZIgs1hLbw8AyRs07STf1XSu941SkzZmvOQ/iKDfQwbPJJCdeztHxgfaemNF0LQwRZgUK+lSVYThIiHxShHU/D72O27c5nsPmclKQZ3T896oRsBrSl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vvsM58qzs+Qvvj9KGvAvpuE6byaWYl4UthLplyBKcQQ=</DigestValue>
      </Reference>
      <Reference URI="/xl/calcChain.xml?ContentType=application/vnd.openxmlformats-officedocument.spreadsheetml.calcChain+xml">
        <DigestMethod Algorithm="http://www.w3.org/2001/04/xmlenc#sha256"/>
        <DigestValue>SlAssI8kPWt9RSpGQ77U9NpG9cNYbBbzr/HNY/88F3Y=</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CvLulNuTlLrU806l0M8VERIpQSseHOLL/ScQIArj2i4=</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OzhEbc5F2ihcXS2PVbyWDUoRLJK+le1CNHwzMvwKGkw=</DigestValue>
      </Reference>
      <Reference URI="/xl/drawings/drawing1.xml?ContentType=application/vnd.openxmlformats-officedocument.drawing+xml">
        <DigestMethod Algorithm="http://www.w3.org/2001/04/xmlenc#sha256"/>
        <DigestValue>/PO6YQtOhfRff+HDuUAM+ycete50vTMDz+3P61iFrjI=</DigestValue>
      </Reference>
      <Reference URI="/xl/drawings/drawing2.xml?ContentType=application/vnd.openxmlformats-officedocument.drawing+xml">
        <DigestMethod Algorithm="http://www.w3.org/2001/04/xmlenc#sha256"/>
        <DigestValue>/npaBJE5MMC0Q8pujVER29wMXJg1YflGc1JfL1fOcG0=</DigestValue>
      </Reference>
      <Reference URI="/xl/media/hdphoto1.wdp?ContentType=image/vnd.ms-photo">
        <DigestMethod Algorithm="http://www.w3.org/2001/04/xmlenc#sha256"/>
        <DigestValue>OxTmbC1QLKBEnp4oiYyqrizb4X0b+uPVo15xuZmiWI4=</DigestValue>
      </Reference>
      <Reference URI="/xl/media/hdphoto2.wdp?ContentType=image/vnd.ms-photo">
        <DigestMethod Algorithm="http://www.w3.org/2001/04/xmlenc#sha256"/>
        <DigestValue>fBHdm/L3ZIsVehCOUsAilMCc8JuKNA0otB0DFwLUy4I=</DigestValue>
      </Reference>
      <Reference URI="/xl/media/hdphoto3.wdp?ContentType=image/vnd.ms-photo">
        <DigestMethod Algorithm="http://www.w3.org/2001/04/xmlenc#sha256"/>
        <DigestValue>u6rBTuq+vjXvz8ELnKtvRzT5WRj+83dNJlOuntsJRa8=</DigestValue>
      </Reference>
      <Reference URI="/xl/media/hdphoto4.wdp?ContentType=image/vnd.ms-photo">
        <DigestMethod Algorithm="http://www.w3.org/2001/04/xmlenc#sha256"/>
        <DigestValue>nkbvCsoRkm4AgKeoRr/nQN5e/ZYYPgPIAxUcfHR+Lpk=</DigestValue>
      </Reference>
      <Reference URI="/xl/media/image1.jpeg?ContentType=image/jpeg">
        <DigestMethod Algorithm="http://www.w3.org/2001/04/xmlenc#sha256"/>
        <DigestValue>WEBCjVcPnkLJqosRU+fw/xzuQY7M9VQihCMIT66iyD0=</DigestValue>
      </Reference>
      <Reference URI="/xl/media/image2.png?ContentType=image/png">
        <DigestMethod Algorithm="http://www.w3.org/2001/04/xmlenc#sha256"/>
        <DigestValue>pSPYPkcqlI19eHiTe0AiT91wy5Y62Kvo5f8rTZi/PUQ=</DigestValue>
      </Reference>
      <Reference URI="/xl/media/image3.png?ContentType=image/png">
        <DigestMethod Algorithm="http://www.w3.org/2001/04/xmlenc#sha256"/>
        <DigestValue>3n65RC5x9wCQC7TrLWv32nQWZFzvoq+gMqaeyVkQOm4=</DigestValue>
      </Reference>
      <Reference URI="/xl/media/image4.jpeg?ContentType=image/jpeg">
        <DigestMethod Algorithm="http://www.w3.org/2001/04/xmlenc#sha256"/>
        <DigestValue>VbIKIo/M2BDcpvGaglURS4hb1kQYDsUoHS5XG6GfPcE=</DigestValue>
      </Reference>
      <Reference URI="/xl/media/image5.png?ContentType=image/png">
        <DigestMethod Algorithm="http://www.w3.org/2001/04/xmlenc#sha256"/>
        <DigestValue>hgeT3HdpFWz/ajBbvBA+PQfcs0uePn7abcWl8ea7m/A=</DigestValue>
      </Reference>
      <Reference URI="/xl/media/image6.png?ContentType=image/png">
        <DigestMethod Algorithm="http://www.w3.org/2001/04/xmlenc#sha256"/>
        <DigestValue>X0D+S2/LqQ1kT42CSdMNjfaygbjX/M2lDZwyABX1GuE=</DigestValue>
      </Reference>
      <Reference URI="/xl/printerSettings/printerSettings1.bin?ContentType=application/vnd.openxmlformats-officedocument.spreadsheetml.printerSettings">
        <DigestMethod Algorithm="http://www.w3.org/2001/04/xmlenc#sha256"/>
        <DigestValue>b4GcVvtwfj1m/xAr0HSJokQrhF2YKyAyeingasWfZ+0=</DigestValue>
      </Reference>
      <Reference URI="/xl/printerSettings/printerSettings2.bin?ContentType=application/vnd.openxmlformats-officedocument.spreadsheetml.printerSettings">
        <DigestMethod Algorithm="http://www.w3.org/2001/04/xmlenc#sha256"/>
        <DigestValue>b4GcVvtwfj1m/xAr0HSJokQrhF2YKyAyeingasWfZ+0=</DigestValue>
      </Reference>
      <Reference URI="/xl/sharedStrings.xml?ContentType=application/vnd.openxmlformats-officedocument.spreadsheetml.sharedStrings+xml">
        <DigestMethod Algorithm="http://www.w3.org/2001/04/xmlenc#sha256"/>
        <DigestValue>bvTt/TUbvzECExIEAV8+72GYJYN1qAKrVmXOOXJgmOQ=</DigestValue>
      </Reference>
      <Reference URI="/xl/styles.xml?ContentType=application/vnd.openxmlformats-officedocument.spreadsheetml.styles+xml">
        <DigestMethod Algorithm="http://www.w3.org/2001/04/xmlenc#sha256"/>
        <DigestValue>V4giGLQf7xhozDjlrvDRj3wRIZF1jQ6uq4TbBHVza4A=</DigestValue>
      </Reference>
      <Reference URI="/xl/theme/theme1.xml?ContentType=application/vnd.openxmlformats-officedocument.theme+xml">
        <DigestMethod Algorithm="http://www.w3.org/2001/04/xmlenc#sha256"/>
        <DigestValue>V5WhRhtTua0VOxg1TEkk9MzGg4Kq4sTaZ730mp8Ob+4=</DigestValue>
      </Reference>
      <Reference URI="/xl/workbook.xml?ContentType=application/vnd.openxmlformats-officedocument.spreadsheetml.sheet.main+xml">
        <DigestMethod Algorithm="http://www.w3.org/2001/04/xmlenc#sha256"/>
        <DigestValue>ZZkxaY+SMN8XQ/Y1iVgWmQF8tgV9I6CCQn8OK3XKsxc=</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AkNhP713P2yRa4Dh2ARGFlwE9QoRTO7fyLFTfcPffHI=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gc8gglqzrTW6QqtJ1wKoNXolcaOgzOM1fQMzKARu980=</DigestValue>
      </Reference>
      <Reference URI="/xl/worksheets/sheet1.xml?ContentType=application/vnd.openxmlformats-officedocument.spreadsheetml.worksheet+xml">
        <DigestMethod Algorithm="http://www.w3.org/2001/04/xmlenc#sha256"/>
        <DigestValue>V0gUldE8DEu9RNwdlZwvLBpcNWcjSAjk6leioy7Wmeo=</DigestValue>
      </Reference>
      <Reference URI="/xl/worksheets/sheet2.xml?ContentType=application/vnd.openxmlformats-officedocument.spreadsheetml.worksheet+xml">
        <DigestMethod Algorithm="http://www.w3.org/2001/04/xmlenc#sha256"/>
        <DigestValue>RSVxDscLMDV+ux80AS1t3HbIO/O5Ocrcd/U+lLtvQ4k=</DigestValue>
      </Reference>
    </Manifest>
    <SignatureProperties>
      <SignatureProperty Id="idSignatureTime" Target="#idPackageSignature">
        <mdssi:SignatureTime xmlns:mdssi="http://schemas.openxmlformats.org/package/2006/digital-signature">
          <mdssi:Format>YYYY-MM-DDThh:mm:ssTZD</mdssi:Format>
          <mdssi:Value>2023-11-23T17:32:49Z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
          <WindowsVersion>10.0</WindowsVersion>
          <OfficeVersion>16.0.16924/26</OfficeVersion>
          <ApplicationVersion>16.0.16924</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1</SignatureType>
        </SignatureInfoV1>
        <SignatureInfoV2 xmlns="http://schemas.microsoft.com/office/2006/digsig">
          <Address1>RUA HIPOLITO PINTO - 240 - CENTRO</Address1>
          <Address2/>
        </SignatureInfoV2>
      </SignatureProperty>
    </SignatureProperties>
  </Object>
  <Object>
    <xd:QualifyingProperties xmlns:xd="http://uri.etsi.org/01903/v1.3.2#" Target="#idPackageSignature">
      <xd:SignedProperties Id="idSignedProperties">
        <xd:SignedSignatureProperties>
          <xd:SigningTime>2023-11-23T17:32:49Z</xd:SigningTime>
          <xd:SigningCertificate>
            <xd:Cert>
              <xd:CertDigest>
                <DigestMethod Algorithm="http://www.w3.org/2001/04/xmlenc#sha256"/>
                <DigestValue>NIDlUG8CIKc6lEpBXdmlGchYScfGkRKqelmFDWmPJQI=</DigestValue>
              </xd:CertDigest>
              <xd:IssuerSerial>
                <X509IssuerName>CN=AC LINK RFB v2, OU=Secretaria da Receita Federal do Brasil - RFB, O=ICP-Brasil, C=BR</X509IssuerName>
                <X509SerialNumber>5915783614321823057</X509SerialNumber>
              </xd:IssuerSerial>
            </xd:Cert>
          </xd:SigningCertificate>
          <xd:SignaturePolicyIdentifier>
            <xd:SignaturePolicyImplied/>
          </xd:SignaturePolicyIdentifier>
          <xd:SignatureProductionPlace>
            <xd:City>QUARTELGERAL</xd:City>
            <xd:StateOrProvince>MINAS GERAIS</xd:StateOrProvince>
            <xd:PostalCode>35625000</xd:PostalCode>
            <xd:CountryName>BRASIL</xd:CountryName>
          </xd:SignatureProductionPlace>
          <xd:SignerRole>
            <xd:ClaimedRoles>
              <xd:ClaimedRole>ENGENHEIRO CIVIL</xd:ClaimedRole>
            </xd:ClaimedRoles>
          </xd:SignerRole>
        </xd:SignedSignatureProperties>
        <xd:SignedDataObjectProperties>
          <xd:CommitmentTypeIndication>
            <xd:CommitmentTypeId>
              <xd:Identifier>http://uri.etsi.org/01903/v1.2.2#ProofOfCreation</xd:Identifier>
              <xd:Description>Criou este documento</xd:Description>
            </xd:CommitmentTypeId>
            <xd:AllSignedDataObjects/>
          </xd:CommitmentTypeIndication>
        </xd:SignedDataObjectProperties>
      </xd:SignedProperties>
      <xd:UnsignedProperties>
        <xd:UnsignedSignatureProperties>
          <xd:CertificateValues>
            <xd:EncapsulatedX509Certificate>MIIG1jCCBL6gAwIBAgIBFjANBgkqhkiG9w0BAQ0FADCBkDELMAkGA1UEBhMCQlIxEzARBgNVBAoMCklDUC1CcmFzaWwxNDAyBgNVBAsMK0F1dG9yaWRhZGUgQ2VydGlmaWNhZG9yYSBSYWl6IEJyYXNpbGVpcmEgdjUxNjA0BgNVBAMMLUFDIFNlY3JldGFyaWEgZGEgUmVjZWl0YSBGZWRlcmFsIGRvIEJyYXNpbCB2NDAeFw0xODAyMjcxMzQyNDBaFw0yOTAyMjAxMjAwMDRaMHMxCzAJBgNVBAYTAkJSMRMwEQYDVQQKEwpJQ1AtQnJhc2lsMTYwNAYDVQQLEy1TZWNyZXRhcmlhIGRhIFJlY2VpdGEgRmVkZXJhbCBkbyBCcmFzaWwgLSBSRkIxFzAVBgNVBAMTDkFDIExJTksgUkZCIHYyMIICIjANBgkqhkiG9w0BAQEFAAOCAg8AMIICCgKCAgEAiSglOWWKSbm3JTm+yZ1EioJ6gfv1IJvafMW5fM9Xj/3KL1v+hEgAY9a2h8K1KXZJ3Vtt+7V4Tx44Dwtdp7Pkr5FQUo4yFhnruYfu4gQFW5xr8E1soJr13hbE7oElWujsaVPXlv7GAhxHKuFyPhyRmHMhsb/JrOmb/+4vOE/3P9OOEGgr/vZ7cv3nKvMEqhOh21W/7/f8Wk93IPSgs59GLVecr+Cmc0yu3fYmxhrf2LqNhru5QoeL4QNjlXQjWPdgVf9QbEU1SwO90fOybPvcziLQIv6jdyRjPJofdKbhsgEvaA+CAPme/WMkBo9AZ+kDN4I1Lyx5d+m6kkGiAOCluHsL6xhV45xzvnjNd9n3EJxDd6ms4py0a5ynVvkaVBCvfnQw46AVjMdIW4HUA0YS7CMSZUe8jY7jthz76cCBwrAjFIuj5Zt1MWQju+LeDA9Mg3kQxOcE9rD26FpJknBmTiMcSZPBqP4d8TsOqcTuEIWxRlusKf1d97daggPsmgY4NtnUyNF+OZKdWCWLLoF1ofjVRPmjRKIfoiurJGd8FvXiK1gS/kUeOaU0Z9gsv/PboF2lU0OoXeRPDQSLxH/aRLevtRJGy1Y/v4loOKhfh29yZrZp6qswRPAfuAMxgTQqr/W78WKlcgboiCHSA/4QQpU3ph+iYJSrZJSCtx3WCaECAwEAAaOCAVUwggFRMIGnBgNVHSAEgZ8wgZwwTAYGYEwBAgE7MEIwQAYIKwYBBQUHAgEWNGh0dHA6Ly93d3cucmVjZWl0YS5mYXplbmRhLmdvdi5ici9hY3JmYi9kcGNhY3JmYi5wZGYwTAYGYEwBAgM4MEIwQAYIKwYBBQUHAgEWNGh0dHA6Ly93d3cucmVjZWl0YS5mYXplbmRhLmdvdi5ici9hY3JmYi9kcGNhY3JmYi5wZGYwRAYDVR0fBD0wOzA5oDegNYYzaHR0cDovL3d3dy5yZWNlaXRhLmZhemVuZGEuZ292LmJyL2FjcmZiL2FjcmZidjQuY3JsMB8GA1UdIwQYMBaAFBqY5kPKHN2SnpljRVoq6R+HIM01MB0GA1UdDgQWBBQN39ZH9BNO5SJYMixmpucu5Fe8AjAPBgNVHRMBAf8EBTADAQH/MA4GA1UdDwEB/wQEAwIBBjANBgkqhkiG9w0BAQ0FAAOCAgEAQa/CcUbwxj7LFydJBwLGPvn3bXmgoqIADDSra8PZoklFhjazOkhn6qnMR+8K2piYxN0c7A9YZvAeFt0Y1eSSkCbvQxhFgv97i2C/MZpsjXR+WbNhq11eUwGbAMe/4QE5KbQXzJ2L5Htrvg+GCp4+dtjUIWoVgadJwThE1XdaFlYoMRY+ARmZt/+BYr3kfd9WTt32cevUD05rh/1AgWLQwE3drBhehCg5ApLP1UHVkjU4tM4bUa+J0vwbgodnSKJoVCZQnev6g+tjjZxGQOD3hpG4DiOIDa4lhDuqv7A9yLmpeolTY000WPbnMY3EccwxrqPavmt41tIAKy5jIDRID8o8nRurWbsX509YV05M9vmHbSwBSC2qg6nIOSyWUywl+lyhmw1Hgis3ZSLLHSzM+P0IPOeWNaDv1b4oxQrn+Xd2gw8BVrAri4P6Lp/RiCfVEPqXHRZXFg9WXIq6ggftMoRMZysKrMpQtFhrZ6YvKF1qyh66IveBX1iLcz671HBcHO3LYp/uS0RWJJxDlzIxnQBY3a0UnoAKg4eleQPxIbcM8lLFgj0k3vPgjfhGsScwBqfMWo3XjBo2HTvmXaN/Myo0aWBp9SWfxtZofXwGp9GsuZnQp/yXd1TDvZHAILhkJQIoPw0NP1QukpnaoUqSO4LVGpJEiMRrDsNXnMj2Yjk=</xd:EncapsulatedX509Certificate>
            <xd:EncapsulatedX509Certificate>MIIGYDCCBEigAwIBAgIBBDANBgkqhkiG9w0BAQ0FADCBlzELMAkGA1UEBhMCQlIxEzARBgNVBAoMCklDUC1CcmFzaWwxPTA7BgNVBAsMNEluc3RpdHV0byBOYWNpb25hbCBkZSBUZWNub2xvZ2lhIGRhIEluZm9ybWFjYW8gLSBJVEkxNDAyBgNVBAMMK0F1dG9yaWRhZGUgQ2VydGlmaWNhZG9yYSBSYWl6IEJyYXNpbGVpcmEgdjUwHhcNMTYwNzIwMTMzMjA0WhcNMjkwMzAyMTIwMDA0WjCBkDELMAkGA1UEBhMCQlIxEzARBgNVBAoMCklDUC1CcmFzaWwxNDAyBgNVBAsMK0F1dG9yaWRhZGUgQ2VydGlmaWNhZG9yYSBSYWl6IEJyYXNpbGVpcmEgdjUxNjA0BgNVBAMMLUFDIFNlY3JldGFyaWEgZGEgUmVjZWl0YSBGZWRlcmFsIGRvIEJyYXNpbCB2NDCCAiIwDQYJKoZIhvcNAQEBBQADggIPADCCAgoCggIBAJ1gd6oPyvAvYC0B5fUItXFU/csX2yNEOVJjr/SeuSv5bE0gIc/kUjoYVNMuUe+CTBY/gkoIiwR7qr7Dsp9jn8FTLnALrn6j1sbbkoD4ytTI3WHUuiefz/oApv+H5zPswj3JqUyXaK7bzN5Akc3PNFUzRb3+UbtYA2fXinBAewxrpZidGX0A+ioC++qPq06APTio9SWSBBGEZgmLOAHpkdHhNUAaP9MJXRcQ9k4kilOt3uewRP7EKMyMGDyNPeqDtWCWCEif7vZiLScrKSY3l25nCW9wVN8qQ0G8mJwMTFhntZfG7098kRN0fIVAstyT4KsyVIOWgj8r2pZ913yJfobMROyl89X5leR298gzwDhN2UKJXHmf7XFzqOTg0Hl4dK5LzSg07Ry2DqooFwdvxjBXlWdAVkTdZo5lM5FQGr5uNDFyL2DQwDtmpMrQ7QrVA4saXfwBsMWMel20siX8t2bOFIXHc1HiUDxETgCQw4542pwOtFPj8+UFag+ypZhyk8voAaXQjw3qGubWI68jFNZTrNXjQThIlJWI83OWjcvmIr4SPgbf9hIIHzznSdzqPXXdAZRNS9fxrxmgoTcG4I7cu1hZgBv9HHIaUKr2MwXAdNiqoe71wDkLCKUx8/fVJnhswqHBHYAj+KjBwyoJW1JliL91QOT3Bjz2epj7kj7tAgMBAAGjgbswgbgwHQYDVR0OBBYEFBqY5kPKHN2SnpljRVoq6R+HIM01MA8GA1UdEwEB/wQFMAMBAf8wDgYDVR0PAQH/BAQDAgEGMBQGA1UdIAQNMAswCQYFYEwBAQgwADA/BgNVHR8EODA2MDSgMqAwhi5odHRwOi8vYWNyYWl6LmljcGJyYXNpbC5nb3YuYnIvTENSYWNyYWl6djUuY3JsMB8GA1UdIwQYMBaAFGmovnXZxO9s5xNF5GFu5Wj4tkBeMA0GCSqGSIb3DQEBDQUAA4ICAQBrQuAL6TWbdnOpHbgSzAd9Pkc+vr5uTd7ml4xfPPs/I+BNCGT9Q6OTx/26m6q9rOrl6/9AASYDE5esiwBlaQ4OPzQQ37zrf5d4FnGxnsRMdjEL2pjks7ull66LZX8k5HOfnxy5iYo1hTy46UYg28PXdL55qTljilj4LueNFlTCmK2m9Vo1E6F/Ss79D31uwVBadgoK/i95dFONNlSj/w3/sa9Pbkq3JCJ10ET01GmBSTrtired+zzcj26QT0hjQQ5PUB6wV2+bhUx+WN/rXiLph/DPvy7gg8hrn4mVHBYOEPPoq7qBsX77cswycENKXrlq+gHA2Lj8hkrbfQt4pZQzT+6nLOSOyqMI21ql781eErJySwJ0R9LdPQNm3MUS/ifoRPdjFGWUktBRue/03QrVYtwFBMaIjF/p93Bmb/42xfkL/TG/W6EicBcGLms2SU4pBtw+NDFMQ1YXxNJQoNJ2uzxnzBSqdr5bF5qZth4EHob+I8uUFYylIoCHWvMD1pAxTu8fC9366lkt7cpBARiOdB2MN31JQK3nxjeQeXHiudm8twSzNp0wbJViUiRfNZbqH3yNe8ZTYUQds7hCCcZh3pZbe4PNWS2WDiifF9uXRdfAL3qsEubQOrA/s+EvZha6afCs4d4BlGKQsf64r0iPnX6hFxR4h4sXRI9x5xRMtA==</xd:EncapsulatedX509Certificate>
            <xd:EncapsulatedX509Certificate>MIIGoTCCBImgAwIBAgIBATANBgkqhkiG9w0BAQ0FADCBlzELMAkGA1UEBhMCQlIxEzARBgNVBAoMCklDUC1CcmFzaWwxPTA7BgNVBAsMNEluc3RpdHV0byBOYWNpb25hbCBkZSBUZWNub2xvZ2lhIGRhIEluZm9ybWFjYW8gLSBJVEkxNDAyBgNVBAMMK0F1dG9yaWRhZGUgQ2VydGlmaWNhZG9yYSBSYWl6IEJyYXNpbGVpcmEgdjUwHhcNMTYwMzAyMTMwMTM4WhcNMjkwMzAyMjM1OTM4WjCBlzELMAkGA1UEBhMCQlIxEzARBgNVBAoMCklDUC1CcmFzaWwxPTA7BgNVBAsMNEluc3RpdHV0byBOYWNpb25hbCBkZSBUZWNub2xvZ2lhIGRhIEluZm9ybWFjYW8gLSBJVEkxNDAyBgNVBAMMK0F1dG9yaWRhZGUgQ2VydGlmaWNhZG9yYSBSYWl6IEJyYXNpbGVpcmEgdjUwggIiMA0GCSqGSIb3DQEBAQUAA4ICDwAwggIKAoICAQD3LXgabUWsF+gUXw/6YODeF2XkqEyfk3VehdsIx+3/ERgdjCS/ouxYR0Epi2hdoMUVJDNf3XQfjAWXJyCoTneHYAl2McMdvoqtLB2ileQlJiis0fTtYTJayee9BAIdIrCor1Lc0vozXCpDtq5nTwhjIocaZtcuFsdrkl+nbfYxl5m7vjTkTMS6j8ffjmFzbNPDlJuV3Vy7AzapPVJrMl6UHPXCHMYMzl0KxR/47S5XGgmLYkYt8bNCHA3fg07y+Gtvgu+SNhMPwWKIgwhYw+9vErOnavRhOimYo4M2AwNpNK0OKLI7Im5V094jFp4Ty+mlmfQH00k8nkSUEN+1TGGkhv16c2hukbx9iCfbmk7im2hGKjQA8eH64VPYoS2qdKbPbd3xDDHN2croYKpy2U2oQTVBSf9hC3o6fKo3zp0U3dNiw7ZgWKS9UwP31Q0gwgB1orZgLuF+LIppHYwxcTG/AovNWa4sTPukMiX2L+p7uIHExTZJJU4YoDacQh/mfbPIz3261He4YFmQ35sfw3eKHQSOLyiVfev/n0l/r308PijEd+d+Hz5RmqIzS8jYXZIeJxym4mEjE1fKpeP56Ea52LlIJ8ZqsJ3xzHWu3WkAVz4hMqrX6BPMGW2IxOuEUQyIaCBg1lI6QLiPMHvo2/J7gu4YfqRcH6i27W3HyzamEQIDAQABo4H1MIHyME4GA1UdIARHMEUwQwYFYEwBAQAwOjA4BggrBgEFBQcCARYsaHR0cDovL2FjcmFpei5pY3BicmFzaWwuZ292LmJyL0RQQ2FjcmFpei5wZGYwPwYDVR0fBDgwNjA0oDKgMIYuaHR0cDovL2FjcmFpei5pY3BicmFzaWwuZ292LmJyL0xDUmFjcmFpenY1LmNybDAfBgNVHSMEGDAWgBRpqL512cTvbOcTReRhbuVo+LZAXjAdBgNVHQ4EFgQUaai+ddnE72znE0XkYW7laPi2QF4wDwYDVR0TAQH/BAUwAwEB/zAOBgNVHQ8BAf8EBAMCAQYwDQYJKoZIhvcNAQENBQADggIBABRt2/JiWapef7o/plhR4PxymlMIp/JeZ5F0BZ1XafmYpl5g6pRokFrIRMFXLyEhlgo51I05InyCc9Td6UXjlsOASTc/LRavyjB/8NcQjlRYDh6xf7OdP05mFcT/0+6bYRtNgsnUbr10pfsK/UzyUvQWbumGS57hCZrAZOyd9MzukiF/azAa6JfoZk2nDkEudKOY8tRyTpMmDzN5fufPSC3v7tSJUqTqo5z7roN/FmckRzGAYyz5XulbOc5/UsAT/tk+KP/clbbqd/hhevmmdJclLr9qWZZcOgzuFU2YsgProtVu0fFNXGr6KK9fu44pOHajmMsTXK3X7r/Pwh19kFRow5F3RQMUZC6Re0YLfXh+ypnUSCzA+uL4JPtHIGyvkbWiulkustpOKUSVwBPzvA2sQUOvqdbAR7C8jcHYFJMuK2HZFji7pxcWWab/NKsFcJ3sluDjmhizpQaxbYTfAVXu3q8yd0su/BHHhBpteyHvYyyz0Eb9LUysR2cMtWvfPU6vnoPgYvOGO1CziyGEsgKULkCH4o2Vgl1gQuKWO4V68rFW8a/jvq28sbY+y/Ao0I5ohpnBcQOAawiFbz6yJtObajYMuztDDP8oY656EuuJXBJhuKAJPI/7WDtgfV8ffOh/iQGQATVMtgDN0gv8bn5NdUX8UMNX1sHhU3H1UpoW</xd:EncapsulatedX509Certificate>
          </xd:CertificateValues>
        </xd:UnsignedSignatureProperties>
      </xd:UnsignedProperties>
    </xd:QualifyingProperties>
  </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XGys18HAstY6wshy6Ry25H9rhwtnzdz6r+RT3Nw6H4Y=</DigestValue>
    </Reference>
    <Reference Type="http://www.w3.org/2000/09/xmldsig#Object" URI="#idOfficeObject">
      <DigestMethod Algorithm="http://www.w3.org/2001/04/xmlenc#sha256"/>
      <DigestValue>3jWvJhLU6Mw5mezNP/b76IW9zlmWk++wOVDTXq/6AHU=</DigestValue>
    </Reference>
    <Reference Type="http://uri.etsi.org/01903#SignedProperties" URI="#idSignedProperties">
      <Transforms>
        <Transform Algorithm="http://www.w3.org/TR/2001/REC-xml-c14n-20010315"/>
      </Transforms>
      <DigestMethod Algorithm="http://www.w3.org/2001/04/xmlenc#sha256"/>
      <DigestValue>0iE3p4fu8svjMM7ImbHPBgkCYDa3G+ygMpREqL6x0rY=</DigestValue>
    </Reference>
  </SignedInfo>
  <SignatureValue>NklDDQgey3jk6cHPaCKFx6DxvqMsHUyLuDzFGWaJCHkyUJz2+Ch/xNlIi2tnAbzqDTFm2mjavGkq
12GcizoZAoD+S/3UN/nPXDVtkkCtSKSF8SDoXnlPVaY+cg+CfB6Xxwl4WOOTCOuZvNZgMeJ0j/k4
7AwLQgOmSwA+9GEurXuL6hvxxK+S8wUfsT+wijNXXgx0J/Uv5AahplO6JzrciTWt8XNklk6TTnez
Jw4PN0RuC+XCUfvuliiab3ZJYFqpE5e2KxjTTy1AyHBHJfUZT2o9WkSopQ27OyqUit8DM9ogJxdi
rlMQLKfx9sB4a3BmLdom23UmTPvRWznFfoz1Rw==</SignatureValue>
  <KeyInfo>
    <X509Data>
      <X509Certificate>MIIHlTCCBX2gAwIBAgIIULLPvFHPIscwDQYJKoZIhvcNAQELBQAwczELMAkGA1UEBhMCQlIxEzARBgNVBAoTCklDUC1CcmFzaWwxNjA0BgNVBAsTLVNlY3JldGFyaWEgZGEgUmVjZWl0YSBGZWRlcmFsIGRvIEJyYXNpbCAtIFJGQjEXMBUGA1UEAxMOQUMgTElOSyBSRkIgdjIwHhcNMjEwMTA1MjEwMDAwWhcNMjYwMTA1MjEwMDAwWjCB3zELMAkGA1UEBhMCQlIxEzARBgNVBAoTCklDUC1CcmFzaWwxFzAVBgNVBAsTDjMwODYzMjM4MDAwMTAxMTYwNAYDVQQLEy1TZWNyZXRhcmlhIGRhIFJlY2VpdGEgRmVkZXJhbCBkbyBCcmFzaWwgLSBSRkIxFTATBgNVBAsTDFJGQiBlLUNQRiBBMzEUMBIGA1UECxMLKEVNIEJSQU5DTykxEzARBgNVBAsTCnByZXNlbmNpYWwxKDAmBgNVBAMTH0dBU1BBUiBDQVJMT1MgRklMSE86ODg3NDE2NDg2NjgwggEiMA0GCSqGSIb3DQEBAQUAA4IBDwAwggEKAoIBAQDDqHpqKRXYl259z0VagGhZw97X9/IdKfxO2f/rORIH1sxGeqUYUWmxJO9Dd192oKP3N47CzH5jGVraApBa5VRrbskkBvvlgac3sIdSEwPiitCtoQBFF/6Efqw2PFZ6LwOwwLBVgSgH8iCjDzMwYuM13ty7qCu9g5RqGz+/oqTCJUb5Vfu3hHwPsBZbEE4uOZBRroDJIVvkKV7gLLppgdgZbqyjZfJdBDSULnca1OaScZ9q1O3fMv4ZLa1Ain8GMRKv9iAtmNLerc/1Gr0e2ntJJSsJJGsyIuQ5JC0pa7bcBcvKWELTCG4pEPJEJ9RcXxRMtcDoOUb3BtN9UK+Kln/1AgMBAAGjggK+MIICujAfBgNVHSMEGDAWgBQN39ZH9BNO5SJYMixmpucu5Fe8AjAOBgNVHQ8BAf8EBAMCBeAwbgYDVR0gBGcwZTBjBgZgTAECAzgwWTBXBggrBgEFBQcCARZLaHR0cDovL3JlcG9zaXRvcmlvLmxpbmtjZXJ0aWZpY2FjYW8uY29tLmJyL2FjLWxpbmtyZmIvYWMtbGluay1yZmItcGMtYTMucGRmMIGwBgNVHR8EgagwgaUwUKBOoEyGSmh0dHA6Ly9yZXBvc2l0b3Jpby5saW5rY2VydGlmaWNhY2FvLmNvbS5ici9hYy1saW5rcmZiL2xjci1hYy1saW5rcmZidjUuY3JsMFGgT6BNhktodHRwOi8vcmVwb3NpdG9yaW8yLmxpbmtjZXJ0aWZpY2FjYW8uY29tLmJyL2FjLWxpbmtyZmIvbGNyLWFjLWxpbmtyZmJ2NS5jcmwwgZUGCCsGAQUFBwEBBIGIMIGFMFIGCCsGAQUFBzAChkZodHRwOi8vcmVwb3NpdG9yaW8ubGlua2NlcnRpZmljYWNhby5jb20uYnIvYWMtbGlua3JmYi9hYy1saW5rcmZidjUucDdiMC8GCCsGAQUFBzABhiNodHRwOi8vb2NzcC5saW5rY2VydGlmaWNhY2FvLmNvbS5icjCBoQYDVR0RBIGZMIGWgSFURVNPVVJBUklBQFFVQVJURUxHRVJBTC5NRy5HT1YuQlKgOAYFYEwBAwGgLxMtMDYwNTE5NzE4ODc0MTY0ODY2ODAwMDAwMDAwMDAwMDAwMDAwMDAwMDAwMDAwoB4GBWBMAQMFoBUTEzAwMDAwMDAwMDAwMDAwMDAwMDCgFwYFYEwBAwagDhMMMDAwMDAwMDAwMDAwMB0GA1UdJQQWMBQGCCsGAQUFBwMCBggrBgEFBQcDBDAJBgNVHRMEAjAAMA0GCSqGSIb3DQEBCwUAA4ICAQBLMNB18DznTUh/19lJ7UvfkoAE/uy9v26VKUHcCjRskrkafYEvCwz2yoBOzJLiiODQLftkrf3AxXyBhvm7ZXtZTrluBHcYTbRzW4BRoGj/QR63bfqALb06LW6mHXjzF571TxeJ8mKzxtDBmYjMA74tn7z5g6ABXKb76K8UsFTHATrcvxGcclwyG/Gt0n3gMQbBfcagD/xlBP2I2vuVANhySImPIReR1EumqOolQ7Kf7ffKw6FbeIxvRNuIBuWewhOEANHQBS0JmSNw5dCSdTQoo7LhJ5b7zc2S0cQCbg4gklHR7JxchkYgGo3ofqbEqADaBiPvHJs4Rme/c6/6U6GOOcm65gpACNczvnXkbwqBNutiZ8V3R3TAtXwAE8G7LPXJK/TnAvctmbtYJcm+VKgy+YuolxElkcAkg7TRzg7r+7GP2pXNGqB1icnAHtsI+QbvRzAkngGAgLVkip66FnE3oMOaJKDrblIuh6fhohVfKL3ughZjcjzomgV7mrwIQCZXxFjRShKS1LTRQT3SDf0GaMhq63teYnML1l83vzP1kfsY9DM5FURDirijehOaOAP4HxXjNIDH+j1bE2I1i31MbYAmpuJA+A0pTC+zIOwjgo6V3VSoO9JkSW5hSc3CzPFWyLWRSmVwbPzNtXJNa1h3FbBhKLWigyvby5YFH6jHM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vvsM58qzs+Qvvj9KGvAvpuE6byaWYl4UthLplyBKcQQ=</DigestValue>
      </Reference>
      <Reference URI="/xl/calcChain.xml?ContentType=application/vnd.openxmlformats-officedocument.spreadsheetml.calcChain+xml">
        <DigestMethod Algorithm="http://www.w3.org/2001/04/xmlenc#sha256"/>
        <DigestValue>SlAssI8kPWt9RSpGQ77U9NpG9cNYbBbzr/HNY/88F3Y=</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CvLulNuTlLrU806l0M8VERIpQSseHOLL/ScQIArj2i4=</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OzhEbc5F2ihcXS2PVbyWDUoRLJK+le1CNHwzMvwKGkw=</DigestValue>
      </Reference>
      <Reference URI="/xl/drawings/drawing1.xml?ContentType=application/vnd.openxmlformats-officedocument.drawing+xml">
        <DigestMethod Algorithm="http://www.w3.org/2001/04/xmlenc#sha256"/>
        <DigestValue>/PO6YQtOhfRff+HDuUAM+ycete50vTMDz+3P61iFrjI=</DigestValue>
      </Reference>
      <Reference URI="/xl/drawings/drawing2.xml?ContentType=application/vnd.openxmlformats-officedocument.drawing+xml">
        <DigestMethod Algorithm="http://www.w3.org/2001/04/xmlenc#sha256"/>
        <DigestValue>/npaBJE5MMC0Q8pujVER29wMXJg1YflGc1JfL1fOcG0=</DigestValue>
      </Reference>
      <Reference URI="/xl/media/hdphoto1.wdp?ContentType=image/vnd.ms-photo">
        <DigestMethod Algorithm="http://www.w3.org/2001/04/xmlenc#sha256"/>
        <DigestValue>OxTmbC1QLKBEnp4oiYyqrizb4X0b+uPVo15xuZmiWI4=</DigestValue>
      </Reference>
      <Reference URI="/xl/media/hdphoto2.wdp?ContentType=image/vnd.ms-photo">
        <DigestMethod Algorithm="http://www.w3.org/2001/04/xmlenc#sha256"/>
        <DigestValue>fBHdm/L3ZIsVehCOUsAilMCc8JuKNA0otB0DFwLUy4I=</DigestValue>
      </Reference>
      <Reference URI="/xl/media/hdphoto3.wdp?ContentType=image/vnd.ms-photo">
        <DigestMethod Algorithm="http://www.w3.org/2001/04/xmlenc#sha256"/>
        <DigestValue>u6rBTuq+vjXvz8ELnKtvRzT5WRj+83dNJlOuntsJRa8=</DigestValue>
      </Reference>
      <Reference URI="/xl/media/hdphoto4.wdp?ContentType=image/vnd.ms-photo">
        <DigestMethod Algorithm="http://www.w3.org/2001/04/xmlenc#sha256"/>
        <DigestValue>nkbvCsoRkm4AgKeoRr/nQN5e/ZYYPgPIAxUcfHR+Lpk=</DigestValue>
      </Reference>
      <Reference URI="/xl/media/image1.jpeg?ContentType=image/jpeg">
        <DigestMethod Algorithm="http://www.w3.org/2001/04/xmlenc#sha256"/>
        <DigestValue>WEBCjVcPnkLJqosRU+fw/xzuQY7M9VQihCMIT66iyD0=</DigestValue>
      </Reference>
      <Reference URI="/xl/media/image2.png?ContentType=image/png">
        <DigestMethod Algorithm="http://www.w3.org/2001/04/xmlenc#sha256"/>
        <DigestValue>pSPYPkcqlI19eHiTe0AiT91wy5Y62Kvo5f8rTZi/PUQ=</DigestValue>
      </Reference>
      <Reference URI="/xl/media/image3.png?ContentType=image/png">
        <DigestMethod Algorithm="http://www.w3.org/2001/04/xmlenc#sha256"/>
        <DigestValue>3n65RC5x9wCQC7TrLWv32nQWZFzvoq+gMqaeyVkQOm4=</DigestValue>
      </Reference>
      <Reference URI="/xl/media/image4.jpeg?ContentType=image/jpeg">
        <DigestMethod Algorithm="http://www.w3.org/2001/04/xmlenc#sha256"/>
        <DigestValue>VbIKIo/M2BDcpvGaglURS4hb1kQYDsUoHS5XG6GfPcE=</DigestValue>
      </Reference>
      <Reference URI="/xl/media/image5.png?ContentType=image/png">
        <DigestMethod Algorithm="http://www.w3.org/2001/04/xmlenc#sha256"/>
        <DigestValue>hgeT3HdpFWz/ajBbvBA+PQfcs0uePn7abcWl8ea7m/A=</DigestValue>
      </Reference>
      <Reference URI="/xl/media/image6.png?ContentType=image/png">
        <DigestMethod Algorithm="http://www.w3.org/2001/04/xmlenc#sha256"/>
        <DigestValue>X0D+S2/LqQ1kT42CSdMNjfaygbjX/M2lDZwyABX1GuE=</DigestValue>
      </Reference>
      <Reference URI="/xl/printerSettings/printerSettings1.bin?ContentType=application/vnd.openxmlformats-officedocument.spreadsheetml.printerSettings">
        <DigestMethod Algorithm="http://www.w3.org/2001/04/xmlenc#sha256"/>
        <DigestValue>b4GcVvtwfj1m/xAr0HSJokQrhF2YKyAyeingasWfZ+0=</DigestValue>
      </Reference>
      <Reference URI="/xl/printerSettings/printerSettings2.bin?ContentType=application/vnd.openxmlformats-officedocument.spreadsheetml.printerSettings">
        <DigestMethod Algorithm="http://www.w3.org/2001/04/xmlenc#sha256"/>
        <DigestValue>b4GcVvtwfj1m/xAr0HSJokQrhF2YKyAyeingasWfZ+0=</DigestValue>
      </Reference>
      <Reference URI="/xl/sharedStrings.xml?ContentType=application/vnd.openxmlformats-officedocument.spreadsheetml.sharedStrings+xml">
        <DigestMethod Algorithm="http://www.w3.org/2001/04/xmlenc#sha256"/>
        <DigestValue>bvTt/TUbvzECExIEAV8+72GYJYN1qAKrVmXOOXJgmOQ=</DigestValue>
      </Reference>
      <Reference URI="/xl/styles.xml?ContentType=application/vnd.openxmlformats-officedocument.spreadsheetml.styles+xml">
        <DigestMethod Algorithm="http://www.w3.org/2001/04/xmlenc#sha256"/>
        <DigestValue>V4giGLQf7xhozDjlrvDRj3wRIZF1jQ6uq4TbBHVza4A=</DigestValue>
      </Reference>
      <Reference URI="/xl/theme/theme1.xml?ContentType=application/vnd.openxmlformats-officedocument.theme+xml">
        <DigestMethod Algorithm="http://www.w3.org/2001/04/xmlenc#sha256"/>
        <DigestValue>V5WhRhtTua0VOxg1TEkk9MzGg4Kq4sTaZ730mp8Ob+4=</DigestValue>
      </Reference>
      <Reference URI="/xl/workbook.xml?ContentType=application/vnd.openxmlformats-officedocument.spreadsheetml.sheet.main+xml">
        <DigestMethod Algorithm="http://www.w3.org/2001/04/xmlenc#sha256"/>
        <DigestValue>ZZkxaY+SMN8XQ/Y1iVgWmQF8tgV9I6CCQn8OK3XKsxc=</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AkNhP713P2yRa4Dh2ARGFlwE9QoRTO7fyLFTfcPffHI=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gc8gglqzrTW6QqtJ1wKoNXolcaOgzOM1fQMzKARu980=</DigestValue>
      </Reference>
      <Reference URI="/xl/worksheets/sheet1.xml?ContentType=application/vnd.openxmlformats-officedocument.spreadsheetml.worksheet+xml">
        <DigestMethod Algorithm="http://www.w3.org/2001/04/xmlenc#sha256"/>
        <DigestValue>V0gUldE8DEu9RNwdlZwvLBpcNWcjSAjk6leioy7Wmeo=</DigestValue>
      </Reference>
      <Reference URI="/xl/worksheets/sheet2.xml?ContentType=application/vnd.openxmlformats-officedocument.spreadsheetml.worksheet+xml">
        <DigestMethod Algorithm="http://www.w3.org/2001/04/xmlenc#sha256"/>
        <DigestValue>RSVxDscLMDV+ux80AS1t3HbIO/O5Ocrcd/U+lLtvQ4k=</DigestValue>
      </Reference>
    </Manifest>
    <SignatureProperties>
      <SignatureProperty Id="idSignatureTime" Target="#idPackageSignature">
        <mdssi:SignatureTime xmlns:mdssi="http://schemas.openxmlformats.org/package/2006/digital-signature">
          <mdssi:Format>YYYY-MM-DDThh:mm:ssTZD</mdssi:Format>
          <mdssi:Value>2023-11-23T17:34:25Z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
          <WindowsVersion>10.0</WindowsVersion>
          <OfficeVersion>16.0.16924/26</OfficeVersion>
          <ApplicationVersion>16.0.16924</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1</SignatureType>
        </SignatureInfoV1>
        <SignatureInfoV2 xmlns="http://schemas.microsoft.com/office/2006/digsig">
          <Address1>RUA HIPOLITO PINTO - 240 - CENTRO</Address1>
          <Address2/>
        </SignatureInfoV2>
      </SignatureProperty>
    </SignatureProperties>
  </Object>
  <Object>
    <xd:QualifyingProperties xmlns:xd="http://uri.etsi.org/01903/v1.3.2#" Target="#idPackageSignature">
      <xd:SignedProperties Id="idSignedProperties">
        <xd:SignedSignatureProperties>
          <xd:SigningTime>2023-11-23T17:34:25Z</xd:SigningTime>
          <xd:SigningCertificate>
            <xd:Cert>
              <xd:CertDigest>
                <DigestMethod Algorithm="http://www.w3.org/2001/04/xmlenc#sha256"/>
                <DigestValue>PJRiMcKCJXE1fWROU+2Yj2Sb5xU6CY+ByUPuMFua5c4=</DigestValue>
              </xd:CertDigest>
              <xd:IssuerSerial>
                <X509IssuerName>CN=AC LINK RFB v2, OU=Secretaria da Receita Federal do Brasil - RFB, O=ICP-Brasil, C=BR</X509IssuerName>
                <X509SerialNumber>5814938476622062279</X509SerialNumber>
              </xd:IssuerSerial>
            </xd:Cert>
          </xd:SigningCertificate>
          <xd:SignaturePolicyIdentifier>
            <xd:SignaturePolicyImplied/>
          </xd:SignaturePolicyIdentifier>
          <xd:SignatureProductionPlace>
            <xd:City>QUARTEL GERAL</xd:City>
            <xd:StateOrProvince>MINAS GERAIS</xd:StateOrProvince>
            <xd:PostalCode>35625000</xd:PostalCode>
            <xd:CountryName>BRASIL</xd:CountryName>
          </xd:SignatureProductionPlace>
          <xd:SignerRole>
            <xd:ClaimedRoles>
              <xd:ClaimedRole>PREFEITO MUNICIPAL</xd:ClaimedRole>
            </xd:ClaimedRoles>
          </xd:SignerRole>
        </xd:SignedSignatureProperties>
        <xd:SignedDataObjectProperties>
          <xd:CommitmentTypeIndication>
            <xd:CommitmentTypeId>
              <xd:Identifier>http://uri.etsi.org/01903/v1.2.2#ProofOfApproval</xd:Identifier>
              <xd:Description>Aprovou este documento</xd:Description>
            </xd:CommitmentTypeId>
            <xd:AllSignedDataObjects/>
          </xd:CommitmentTypeIndication>
        </xd:SignedDataObjectProperties>
      </xd:SignedProperties>
      <xd:UnsignedProperties>
        <xd:UnsignedSignatureProperties>
          <xd:CertificateValues>
            <xd:EncapsulatedX509Certificate>MIIG1jCCBL6gAwIBAgIBFjANBgkqhkiG9w0BAQ0FADCBkDELMAkGA1UEBhMCQlIxEzARBgNVBAoMCklDUC1CcmFzaWwxNDAyBgNVBAsMK0F1dG9yaWRhZGUgQ2VydGlmaWNhZG9yYSBSYWl6IEJyYXNpbGVpcmEgdjUxNjA0BgNVBAMMLUFDIFNlY3JldGFyaWEgZGEgUmVjZWl0YSBGZWRlcmFsIGRvIEJyYXNpbCB2NDAeFw0xODAyMjcxMzQyNDBaFw0yOTAyMjAxMjAwMDRaMHMxCzAJBgNVBAYTAkJSMRMwEQYDVQQKEwpJQ1AtQnJhc2lsMTYwNAYDVQQLEy1TZWNyZXRhcmlhIGRhIFJlY2VpdGEgRmVkZXJhbCBkbyBCcmFzaWwgLSBSRkIxFzAVBgNVBAMTDkFDIExJTksgUkZCIHYyMIICIjANBgkqhkiG9w0BAQEFAAOCAg8AMIICCgKCAgEAiSglOWWKSbm3JTm+yZ1EioJ6gfv1IJvafMW5fM9Xj/3KL1v+hEgAY9a2h8K1KXZJ3Vtt+7V4Tx44Dwtdp7Pkr5FQUo4yFhnruYfu4gQFW5xr8E1soJr13hbE7oElWujsaVPXlv7GAhxHKuFyPhyRmHMhsb/JrOmb/+4vOE/3P9OOEGgr/vZ7cv3nKvMEqhOh21W/7/f8Wk93IPSgs59GLVecr+Cmc0yu3fYmxhrf2LqNhru5QoeL4QNjlXQjWPdgVf9QbEU1SwO90fOybPvcziLQIv6jdyRjPJofdKbhsgEvaA+CAPme/WMkBo9AZ+kDN4I1Lyx5d+m6kkGiAOCluHsL6xhV45xzvnjNd9n3EJxDd6ms4py0a5ynVvkaVBCvfnQw46AVjMdIW4HUA0YS7CMSZUe8jY7jthz76cCBwrAjFIuj5Zt1MWQju+LeDA9Mg3kQxOcE9rD26FpJknBmTiMcSZPBqP4d8TsOqcTuEIWxRlusKf1d97daggPsmgY4NtnUyNF+OZKdWCWLLoF1ofjVRPmjRKIfoiurJGd8FvXiK1gS/kUeOaU0Z9gsv/PboF2lU0OoXeRPDQSLxH/aRLevtRJGy1Y/v4loOKhfh29yZrZp6qswRPAfuAMxgTQqr/W78WKlcgboiCHSA/4QQpU3ph+iYJSrZJSCtx3WCaECAwEAAaOCAVUwggFRMIGnBgNVHSAEgZ8wgZwwTAYGYEwBAgE7MEIwQAYIKwYBBQUHAgEWNGh0dHA6Ly93d3cucmVjZWl0YS5mYXplbmRhLmdvdi5ici9hY3JmYi9kcGNhY3JmYi5wZGYwTAYGYEwBAgM4MEIwQAYIKwYBBQUHAgEWNGh0dHA6Ly93d3cucmVjZWl0YS5mYXplbmRhLmdvdi5ici9hY3JmYi9kcGNhY3JmYi5wZGYwRAYDVR0fBD0wOzA5oDegNYYzaHR0cDovL3d3dy5yZWNlaXRhLmZhemVuZGEuZ292LmJyL2FjcmZiL2FjcmZidjQuY3JsMB8GA1UdIwQYMBaAFBqY5kPKHN2SnpljRVoq6R+HIM01MB0GA1UdDgQWBBQN39ZH9BNO5SJYMixmpucu5Fe8AjAPBgNVHRMBAf8EBTADAQH/MA4GA1UdDwEB/wQEAwIBBjANBgkqhkiG9w0BAQ0FAAOCAgEAQa/CcUbwxj7LFydJBwLGPvn3bXmgoqIADDSra8PZoklFhjazOkhn6qnMR+8K2piYxN0c7A9YZvAeFt0Y1eSSkCbvQxhFgv97i2C/MZpsjXR+WbNhq11eUwGbAMe/4QE5KbQXzJ2L5Htrvg+GCp4+dtjUIWoVgadJwThE1XdaFlYoMRY+ARmZt/+BYr3kfd9WTt32cevUD05rh/1AgWLQwE3drBhehCg5ApLP1UHVkjU4tM4bUa+J0vwbgodnSKJoVCZQnev6g+tjjZxGQOD3hpG4DiOIDa4lhDuqv7A9yLmpeolTY000WPbnMY3EccwxrqPavmt41tIAKy5jIDRID8o8nRurWbsX509YV05M9vmHbSwBSC2qg6nIOSyWUywl+lyhmw1Hgis3ZSLLHSzM+P0IPOeWNaDv1b4oxQrn+Xd2gw8BVrAri4P6Lp/RiCfVEPqXHRZXFg9WXIq6ggftMoRMZysKrMpQtFhrZ6YvKF1qyh66IveBX1iLcz671HBcHO3LYp/uS0RWJJxDlzIxnQBY3a0UnoAKg4eleQPxIbcM8lLFgj0k3vPgjfhGsScwBqfMWo3XjBo2HTvmXaN/Myo0aWBp9SWfxtZofXwGp9GsuZnQp/yXd1TDvZHAILhkJQIoPw0NP1QukpnaoUqSO4LVGpJEiMRrDsNXnMj2Yjk=</xd:EncapsulatedX509Certificate>
            <xd:EncapsulatedX509Certificate>MIIGYDCCBEigAwIBAgIBBDANBgkqhkiG9w0BAQ0FADCBlzELMAkGA1UEBhMCQlIxEzARBgNVBAoMCklDUC1CcmFzaWwxPTA7BgNVBAsMNEluc3RpdHV0byBOYWNpb25hbCBkZSBUZWNub2xvZ2lhIGRhIEluZm9ybWFjYW8gLSBJVEkxNDAyBgNVBAMMK0F1dG9yaWRhZGUgQ2VydGlmaWNhZG9yYSBSYWl6IEJyYXNpbGVpcmEgdjUwHhcNMTYwNzIwMTMzMjA0WhcNMjkwMzAyMTIwMDA0WjCBkDELMAkGA1UEBhMCQlIxEzARBgNVBAoMCklDUC1CcmFzaWwxNDAyBgNVBAsMK0F1dG9yaWRhZGUgQ2VydGlmaWNhZG9yYSBSYWl6IEJyYXNpbGVpcmEgdjUxNjA0BgNVBAMMLUFDIFNlY3JldGFyaWEgZGEgUmVjZWl0YSBGZWRlcmFsIGRvIEJyYXNpbCB2NDCCAiIwDQYJKoZIhvcNAQEBBQADggIPADCCAgoCggIBAJ1gd6oPyvAvYC0B5fUItXFU/csX2yNEOVJjr/SeuSv5bE0gIc/kUjoYVNMuUe+CTBY/gkoIiwR7qr7Dsp9jn8FTLnALrn6j1sbbkoD4ytTI3WHUuiefz/oApv+H5zPswj3JqUyXaK7bzN5Akc3PNFUzRb3+UbtYA2fXinBAewxrpZidGX0A+ioC++qPq06APTio9SWSBBGEZgmLOAHpkdHhNUAaP9MJXRcQ9k4kilOt3uewRP7EKMyMGDyNPeqDtWCWCEif7vZiLScrKSY3l25nCW9wVN8qQ0G8mJwMTFhntZfG7098kRN0fIVAstyT4KsyVIOWgj8r2pZ913yJfobMROyl89X5leR298gzwDhN2UKJXHmf7XFzqOTg0Hl4dK5LzSg07Ry2DqooFwdvxjBXlWdAVkTdZo5lM5FQGr5uNDFyL2DQwDtmpMrQ7QrVA4saXfwBsMWMel20siX8t2bOFIXHc1HiUDxETgCQw4542pwOtFPj8+UFag+ypZhyk8voAaXQjw3qGubWI68jFNZTrNXjQThIlJWI83OWjcvmIr4SPgbf9hIIHzznSdzqPXXdAZRNS9fxrxmgoTcG4I7cu1hZgBv9HHIaUKr2MwXAdNiqoe71wDkLCKUx8/fVJnhswqHBHYAj+KjBwyoJW1JliL91QOT3Bjz2epj7kj7tAgMBAAGjgbswgbgwHQYDVR0OBBYEFBqY5kPKHN2SnpljRVoq6R+HIM01MA8GA1UdEwEB/wQFMAMBAf8wDgYDVR0PAQH/BAQDAgEGMBQGA1UdIAQNMAswCQYFYEwBAQgwADA/BgNVHR8EODA2MDSgMqAwhi5odHRwOi8vYWNyYWl6LmljcGJyYXNpbC5nb3YuYnIvTENSYWNyYWl6djUuY3JsMB8GA1UdIwQYMBaAFGmovnXZxO9s5xNF5GFu5Wj4tkBeMA0GCSqGSIb3DQEBDQUAA4ICAQBrQuAL6TWbdnOpHbgSzAd9Pkc+vr5uTd7ml4xfPPs/I+BNCGT9Q6OTx/26m6q9rOrl6/9AASYDE5esiwBlaQ4OPzQQ37zrf5d4FnGxnsRMdjEL2pjks7ull66LZX8k5HOfnxy5iYo1hTy46UYg28PXdL55qTljilj4LueNFlTCmK2m9Vo1E6F/Ss79D31uwVBadgoK/i95dFONNlSj/w3/sa9Pbkq3JCJ10ET01GmBSTrtired+zzcj26QT0hjQQ5PUB6wV2+bhUx+WN/rXiLph/DPvy7gg8hrn4mVHBYOEPPoq7qBsX77cswycENKXrlq+gHA2Lj8hkrbfQt4pZQzT+6nLOSOyqMI21ql781eErJySwJ0R9LdPQNm3MUS/ifoRPdjFGWUktBRue/03QrVYtwFBMaIjF/p93Bmb/42xfkL/TG/W6EicBcGLms2SU4pBtw+NDFMQ1YXxNJQoNJ2uzxnzBSqdr5bF5qZth4EHob+I8uUFYylIoCHWvMD1pAxTu8fC9366lkt7cpBARiOdB2MN31JQK3nxjeQeXHiudm8twSzNp0wbJViUiRfNZbqH3yNe8ZTYUQds7hCCcZh3pZbe4PNWS2WDiifF9uXRdfAL3qsEubQOrA/s+EvZha6afCs4d4BlGKQsf64r0iPnX6hFxR4h4sXRI9x5xRMtA==</xd:EncapsulatedX509Certificate>
            <xd:EncapsulatedX509Certificate>MIIGoTCCBImgAwIBAgIBATANBgkqhkiG9w0BAQ0FADCBlzELMAkGA1UEBhMCQlIxEzARBgNVBAoMCklDUC1CcmFzaWwxPTA7BgNVBAsMNEluc3RpdHV0byBOYWNpb25hbCBkZSBUZWNub2xvZ2lhIGRhIEluZm9ybWFjYW8gLSBJVEkxNDAyBgNVBAMMK0F1dG9yaWRhZGUgQ2VydGlmaWNhZG9yYSBSYWl6IEJyYXNpbGVpcmEgdjUwHhcNMTYwMzAyMTMwMTM4WhcNMjkwMzAyMjM1OTM4WjCBlzELMAkGA1UEBhMCQlIxEzARBgNVBAoMCklDUC1CcmFzaWwxPTA7BgNVBAsMNEluc3RpdHV0byBOYWNpb25hbCBkZSBUZWNub2xvZ2lhIGRhIEluZm9ybWFjYW8gLSBJVEkxNDAyBgNVBAMMK0F1dG9yaWRhZGUgQ2VydGlmaWNhZG9yYSBSYWl6IEJyYXNpbGVpcmEgdjUwggIiMA0GCSqGSIb3DQEBAQUAA4ICDwAwggIKAoICAQD3LXgabUWsF+gUXw/6YODeF2XkqEyfk3VehdsIx+3/ERgdjCS/ouxYR0Epi2hdoMUVJDNf3XQfjAWXJyCoTneHYAl2McMdvoqtLB2ileQlJiis0fTtYTJayee9BAIdIrCor1Lc0vozXCpDtq5nTwhjIocaZtcuFsdrkl+nbfYxl5m7vjTkTMS6j8ffjmFzbNPDlJuV3Vy7AzapPVJrMl6UHPXCHMYMzl0KxR/47S5XGgmLYkYt8bNCHA3fg07y+Gtvgu+SNhMPwWKIgwhYw+9vErOnavRhOimYo4M2AwNpNK0OKLI7Im5V094jFp4Ty+mlmfQH00k8nkSUEN+1TGGkhv16c2hukbx9iCfbmk7im2hGKjQA8eH64VPYoS2qdKbPbd3xDDHN2croYKpy2U2oQTVBSf9hC3o6fKo3zp0U3dNiw7ZgWKS9UwP31Q0gwgB1orZgLuF+LIppHYwxcTG/AovNWa4sTPukMiX2L+p7uIHExTZJJU4YoDacQh/mfbPIz3261He4YFmQ35sfw3eKHQSOLyiVfev/n0l/r308PijEd+d+Hz5RmqIzS8jYXZIeJxym4mEjE1fKpeP56Ea52LlIJ8ZqsJ3xzHWu3WkAVz4hMqrX6BPMGW2IxOuEUQyIaCBg1lI6QLiPMHvo2/J7gu4YfqRcH6i27W3HyzamEQIDAQABo4H1MIHyME4GA1UdIARHMEUwQwYFYEwBAQAwOjA4BggrBgEFBQcCARYsaHR0cDovL2FjcmFpei5pY3BicmFzaWwuZ292LmJyL0RQQ2FjcmFpei5wZGYwPwYDVR0fBDgwNjA0oDKgMIYuaHR0cDovL2FjcmFpei5pY3BicmFzaWwuZ292LmJyL0xDUmFjcmFpenY1LmNybDAfBgNVHSMEGDAWgBRpqL512cTvbOcTReRhbuVo+LZAXjAdBgNVHQ4EFgQUaai+ddnE72znE0XkYW7laPi2QF4wDwYDVR0TAQH/BAUwAwEB/zAOBgNVHQ8BAf8EBAMCAQYwDQYJKoZIhvcNAQENBQADggIBABRt2/JiWapef7o/plhR4PxymlMIp/JeZ5F0BZ1XafmYpl5g6pRokFrIRMFXLyEhlgo51I05InyCc9Td6UXjlsOASTc/LRavyjB/8NcQjlRYDh6xf7OdP05mFcT/0+6bYRtNgsnUbr10pfsK/UzyUvQWbumGS57hCZrAZOyd9MzukiF/azAa6JfoZk2nDkEudKOY8tRyTpMmDzN5fufPSC3v7tSJUqTqo5z7roN/FmckRzGAYyz5XulbOc5/UsAT/tk+KP/clbbqd/hhevmmdJclLr9qWZZcOgzuFU2YsgProtVu0fFNXGr6KK9fu44pOHajmMsTXK3X7r/Pwh19kFRow5F3RQMUZC6Re0YLfXh+ypnUSCzA+uL4JPtHIGyvkbWiulkustpOKUSVwBPzvA2sQUOvqdbAR7C8jcHYFJMuK2HZFji7pxcWWab/NKsFcJ3sluDjmhizpQaxbYTfAVXu3q8yd0su/BHHhBpteyHvYyyz0Eb9LUysR2cMtWvfPU6vnoPgYvOGO1CziyGEsgKULkCH4o2Vgl1gQuKWO4V68rFW8a/jvq28sbY+y/Ao0I5ohpnBcQOAawiFbz6yJtObajYMuztDDP8oY656EuuJXBJhuKAJPI/7WDtgfV8ffOh/iQGQATVMtgDN0gv8bn5NdUX8UMNX1sHhU3H1UpoW</xd:EncapsulatedX509Certificate>
          </xd:CertificateValues>
        </xd:UnsignedSignatureProperties>
      </xd:UnsignedProperties>
    </xd:QualifyingProperties>
  </Object>
</Signature>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ff11e31-fba7-4003-b8be-6996fb696ac9" xsi:nil="true"/>
    <lcf76f155ced4ddcb4097134ff3c332f xmlns="e0b582c4-5fc4-46ef-8630-d70f32e02781">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98237A43B8CF224BAC09B4D246C9268D" ma:contentTypeVersion="10" ma:contentTypeDescription="Crie um novo documento." ma:contentTypeScope="" ma:versionID="d7f4910f9a08a2436fef3f7cb25a9cfe">
  <xsd:schema xmlns:xsd="http://www.w3.org/2001/XMLSchema" xmlns:xs="http://www.w3.org/2001/XMLSchema" xmlns:p="http://schemas.microsoft.com/office/2006/metadata/properties" xmlns:ns2="e0b582c4-5fc4-46ef-8630-d70f32e02781" xmlns:ns3="8ff11e31-fba7-4003-b8be-6996fb696ac9" targetNamespace="http://schemas.microsoft.com/office/2006/metadata/properties" ma:root="true" ma:fieldsID="3ebd7a127542ced3c5d31b18587965d4" ns2:_="" ns3:_="">
    <xsd:import namespace="e0b582c4-5fc4-46ef-8630-d70f32e02781"/>
    <xsd:import namespace="8ff11e31-fba7-4003-b8be-6996fb696ac9"/>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0b582c4-5fc4-46ef-8630-d70f32e0278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Marcações de imagem" ma:readOnly="false" ma:fieldId="{5cf76f15-5ced-4ddc-b409-7134ff3c332f}" ma:taxonomyMulti="true" ma:sspId="917d32f3-4fa4-4f5b-a8d0-62dbd3d265b9"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8ff11e31-fba7-4003-b8be-6996fb696ac9"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c7198a68-7f53-471e-9069-eb26aaf99135}" ma:internalName="TaxCatchAll" ma:showField="CatchAllData" ma:web="8ff11e31-fba7-4003-b8be-6996fb696ac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8375EE5-FC1E-4530-90E8-1F61580C71A0}">
  <ds:schemaRefs>
    <ds:schemaRef ds:uri="e0b582c4-5fc4-46ef-8630-d70f32e02781"/>
    <ds:schemaRef ds:uri="http://purl.org/dc/terms/"/>
    <ds:schemaRef ds:uri="http://www.w3.org/XML/1998/namespace"/>
    <ds:schemaRef ds:uri="http://purl.org/dc/dcmitype/"/>
    <ds:schemaRef ds:uri="http://purl.org/dc/elements/1.1/"/>
    <ds:schemaRef ds:uri="http://schemas.microsoft.com/office/2006/documentManagement/types"/>
    <ds:schemaRef ds:uri="http://schemas.microsoft.com/office/infopath/2007/PartnerControls"/>
    <ds:schemaRef ds:uri="http://schemas.openxmlformats.org/package/2006/metadata/core-properties"/>
    <ds:schemaRef ds:uri="8ff11e31-fba7-4003-b8be-6996fb696ac9"/>
    <ds:schemaRef ds:uri="http://schemas.microsoft.com/office/2006/metadata/properties"/>
  </ds:schemaRefs>
</ds:datastoreItem>
</file>

<file path=customXml/itemProps2.xml><?xml version="1.0" encoding="utf-8"?>
<ds:datastoreItem xmlns:ds="http://schemas.openxmlformats.org/officeDocument/2006/customXml" ds:itemID="{09C44802-AF48-4F33-AA2D-DF3CA96679A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0b582c4-5fc4-46ef-8630-d70f32e02781"/>
    <ds:schemaRef ds:uri="8ff11e31-fba7-4003-b8be-6996fb696ac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046CB29-C3B2-4018-8727-8ED4187220B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vt:i4>
      </vt:variant>
      <vt:variant>
        <vt:lpstr>Intervalos Nomeados</vt:lpstr>
      </vt:variant>
      <vt:variant>
        <vt:i4>3</vt:i4>
      </vt:variant>
    </vt:vector>
  </HeadingPairs>
  <TitlesOfParts>
    <vt:vector size="5" baseType="lpstr">
      <vt:lpstr>Orçamento Sintético</vt:lpstr>
      <vt:lpstr>CRONOGRAMA</vt:lpstr>
      <vt:lpstr>CRONOGRAMA!Area_de_impressao</vt:lpstr>
      <vt:lpstr>'Orçamento Sintético'!Area_de_impressao</vt:lpstr>
      <vt:lpstr>'Orçamento Sintético'!Titulos_de_impressao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axlsx</dc:creator>
  <cp:keywords/>
  <dc:description/>
  <cp:lastModifiedBy>User</cp:lastModifiedBy>
  <cp:revision>0</cp:revision>
  <cp:lastPrinted>2023-10-24T18:28:37Z</cp:lastPrinted>
  <dcterms:created xsi:type="dcterms:W3CDTF">2023-05-25T23:24:17Z</dcterms:created>
  <dcterms:modified xsi:type="dcterms:W3CDTF">2023-11-23T17:31:22Z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0x01010098237A43B8CF224BAC09B4D246C9268D</vt:lpwstr>
  </property>
  <property fmtid="{D5CDD505-2E9C-101B-9397-08002B2CF9AE}" pid="3" name="MediaServiceImageTags">
    <vt:lpwstr/>
  </property>
</Properties>
</file>